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ablonova26,142 - Oprava ..." sheetId="2" state="visible" r:id="rId4"/>
  </sheets>
  <definedNames>
    <definedName function="false" hidden="false" localSheetId="1" name="_xlnm.Print_Area" vbProcedure="false">'Jablonova26,142 - Oprava ...'!$C$4:$J$76,'Jablonova26,142 - Oprava ...'!$C$82:$J$116,'Jablonova26,142 - Oprava ...'!$C$122:$K$279</definedName>
    <definedName function="false" hidden="false" localSheetId="1" name="_xlnm.Print_Titles" vbProcedure="false">'Jablonova26,142 - Oprava ...'!$132:$132</definedName>
    <definedName function="false" hidden="true" localSheetId="1" name="_xlnm._FilterDatabase" vbProcedure="false">'Jablonova26,142 - Oprava ...'!$C$132:$K$279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<sst xmlns="http://schemas.openxmlformats.org/spreadsheetml/2006/main" count="1960" uniqueCount="601">
  <si>
    <t xml:space="preserve">Export Komplet</t>
  </si>
  <si>
    <t xml:space="preserve">2.0</t>
  </si>
  <si>
    <t xml:space="preserve">False</t>
  </si>
  <si>
    <t xml:space="preserve">{d18ba31b-835c-4caf-b025-ff5cdf7b2f88}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</si>
  <si>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</si>
  <si>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</si>
  <si>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</si>
  <si>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</si>
  <si>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</si>
  <si>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</si>
  <si>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</si>
  <si>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</si>
  <si>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</si>
  <si>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Jablonova26,142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</si>
  <si>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</si>
  <si>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</si>
  <si>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č.142</t>
  </si>
  <si>
    <t xml:space="preserve">KSO:</t>
  </si>
  <si>
    <t xml:space="preserve">CC-CZ:</t>
  </si>
  <si>
    <t xml:space="preserve">Místo:</t>
  </si>
  <si>
    <t xml:space="preserve">Jabloňova 26, Brno</t>
  </si>
  <si>
    <t xml:space="preserve">Datum:</t>
  </si>
  <si>
    <t xml:space="preserve">11. 11. 2024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</si>
  <si>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</si>
  <si>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</si>
  <si>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</si>
  <si>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</si>
  <si>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</si>
  <si>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</si>
  <si>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</si>
  <si>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</si>
  <si>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</si>
  <si>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</si>
  <si>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</si>
  <si>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</si>
  <si>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</si>
  <si>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</si>
  <si>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</si>
  <si>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</si>
  <si>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</si>
  <si>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</si>
  <si>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</si>
  <si>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</si>
  <si>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</si>
  <si>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</si>
  <si>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</si>
  <si>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</si>
  <si>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</si>
  <si>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</si>
  <si>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</si>
  <si>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</si>
  <si>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</si>
  <si>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</si>
  <si>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</si>
  <si>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</si>
  <si>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</si>
  <si>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</si>
  <si>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</si>
  <si>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</si>
  <si>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</si>
  <si>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</si>
  <si>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</si>
  <si>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</si>
  <si>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</si>
  <si>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</si>
  <si>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</si>
  <si>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</si>
  <si>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</si>
  <si>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</si>
  <si>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</si>
  <si>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</si>
  <si>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</si>
  <si>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</si>
  <si>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</si>
  <si>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</si>
  <si>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</si>
  <si>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</si>
  <si>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</si>
  <si>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</si>
  <si>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</si>
  <si>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</si>
  <si>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</si>
  <si>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</si>
  <si>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</si>
  <si>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</si>
  <si>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</si>
  <si>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</si>
  <si>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</si>
  <si>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</si>
  <si>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</si>
  <si>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</si>
  <si>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</si>
  <si>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</si>
  <si>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</si>
  <si>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</si>
  <si>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</si>
  <si>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</si>
  <si>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</si>
  <si>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</si>
  <si>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</si>
  <si>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</si>
  <si>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</si>
  <si>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</si>
  <si>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</si>
  <si>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</si>
  <si>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</si>
  <si>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</si>
  <si>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</si>
  <si>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</si>
  <si>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</si>
  <si>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</si>
  <si>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</si>
  <si>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</si>
  <si>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</si>
  <si>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</si>
  <si>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</si>
  <si>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</si>
  <si>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</si>
  <si>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</si>
  <si>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</si>
  <si>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</si>
  <si>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</si>
  <si>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</si>
  <si>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</si>
  <si>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</si>
  <si>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</si>
  <si>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</si>
  <si>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612325421</t>
  </si>
  <si>
    <t xml:space="preserve">Oprava vnitřní vápenocementové štukové omítky stěn v rozsahu plochy do 5 %</t>
  </si>
  <si>
    <t xml:space="preserve">m2</t>
  </si>
  <si>
    <t xml:space="preserve">CS ÚRS 2024 02</t>
  </si>
  <si>
    <t xml:space="preserve">4</t>
  </si>
  <si>
    <t xml:space="preserve">2</t>
  </si>
  <si>
    <t xml:space="preserve">-1278704315</t>
  </si>
  <si>
    <t xml:space="preserve">VV</t>
  </si>
  <si>
    <t xml:space="preserve">"1"(1,6+2,6)*2*2,6-0,9*2,0*3-0,6*2,6+5*0,2</t>
  </si>
  <si>
    <t xml:space="preserve">"2"(1,8+2,6)*2*0,7-0,6*0,6+0,6*0,25*3</t>
  </si>
  <si>
    <t xml:space="preserve">"3"(3,9+0,62+6,87)*2*2,6-1,75*1,95-0,9*2,0*2-1,1*0,6+5,75*0,2+2,3*0,2</t>
  </si>
  <si>
    <t xml:space="preserve">"4"(2,9+4,2)*2*2,6-0,9*2,0-0,9*1,95+4,9*0,2</t>
  </si>
  <si>
    <t xml:space="preserve">Součet</t>
  </si>
  <si>
    <t xml:space="preserve">619991005</t>
  </si>
  <si>
    <t xml:space="preserve">Zakrytí oken fólií</t>
  </si>
  <si>
    <t xml:space="preserve">1613787130</t>
  </si>
  <si>
    <t xml:space="preserve">0,6*0,6+1,1*0,6+1,75*1,95+0,9*1,95</t>
  </si>
  <si>
    <t xml:space="preserve">3</t>
  </si>
  <si>
    <t xml:space="preserve">642-pc 1</t>
  </si>
  <si>
    <t xml:space="preserve">Umytí madel pro invalidy+oprava upevnění</t>
  </si>
  <si>
    <t xml:space="preserve">sada</t>
  </si>
  <si>
    <t xml:space="preserve">-1402624619</t>
  </si>
  <si>
    <t xml:space="preserve">642-pc 2</t>
  </si>
  <si>
    <t xml:space="preserve">Zapravení děr v obkladu</t>
  </si>
  <si>
    <t xml:space="preserve">1375034503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</si>
  <si>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</si>
  <si>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</si>
  <si>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</si>
  <si>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</si>
  <si>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</si>
  <si>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</si>
  <si>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92180976</t>
  </si>
  <si>
    <t xml:space="preserve">4,65+5,4+23,75+12,25</t>
  </si>
  <si>
    <t xml:space="preserve">952-pc 1</t>
  </si>
  <si>
    <t xml:space="preserve">Odvoz a likvidace, háčků, kuchyňské linky, digestoře, sporáku, světel, zrcadla</t>
  </si>
  <si>
    <t xml:space="preserve">-737783740</t>
  </si>
  <si>
    <t xml:space="preserve">7</t>
  </si>
  <si>
    <t xml:space="preserve">952-pc 2</t>
  </si>
  <si>
    <t xml:space="preserve">Umytí a seřízení vchodových dveří </t>
  </si>
  <si>
    <t xml:space="preserve">kus</t>
  </si>
  <si>
    <t xml:space="preserve">-1612221945</t>
  </si>
  <si>
    <t xml:space="preserve">8</t>
  </si>
  <si>
    <t xml:space="preserve">952-pc 3</t>
  </si>
  <si>
    <t xml:space="preserve">Umytí dlažby, obkladu,vany,umyvadla ,WC kombi</t>
  </si>
  <si>
    <t xml:space="preserve">hod</t>
  </si>
  <si>
    <t xml:space="preserve">-566871635</t>
  </si>
  <si>
    <t xml:space="preserve">952-pc 3a</t>
  </si>
  <si>
    <t xml:space="preserve">Umytí dlažby a soklu v předsíni</t>
  </si>
  <si>
    <t xml:space="preserve">-653497762</t>
  </si>
  <si>
    <t xml:space="preserve">10</t>
  </si>
  <si>
    <t xml:space="preserve">952-pc 4</t>
  </si>
  <si>
    <t xml:space="preserve">Odvoz stávajících dveří</t>
  </si>
  <si>
    <t xml:space="preserve">1603711550</t>
  </si>
  <si>
    <t xml:space="preserve">11</t>
  </si>
  <si>
    <t xml:space="preserve">952-pc 5</t>
  </si>
  <si>
    <t xml:space="preserve">Vyčištění obkladu za kuchyňskou linkou</t>
  </si>
  <si>
    <t xml:space="preserve">540944686</t>
  </si>
  <si>
    <t xml:space="preserve">1*2 'Přepočtené koeficientem množství</t>
  </si>
  <si>
    <t xml:space="preserve">952-pc 6</t>
  </si>
  <si>
    <t xml:space="preserve">Vyčištění vnějších parapetů, případně nátěr</t>
  </si>
  <si>
    <t xml:space="preserve">1029549881</t>
  </si>
  <si>
    <t xml:space="preserve">13</t>
  </si>
  <si>
    <t xml:space="preserve">978013111</t>
  </si>
  <si>
    <t xml:space="preserve">Otlučení (osekání) vnitřní vápenné nebo vápenocementové omítky stěn v rozsahu do 5 %</t>
  </si>
  <si>
    <t xml:space="preserve">-678320607</t>
  </si>
  <si>
    <t xml:space="preserve">997</t>
  </si>
  <si>
    <t xml:space="preserve">Přesun sutě</t>
  </si>
  <si>
    <t xml:space="preserve">14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</si>
  <si>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</si>
  <si>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</si>
  <si>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</si>
  <si>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1756871183</t>
  </si>
  <si>
    <t xml:space="preserve">15</t>
  </si>
  <si>
    <t xml:space="preserve">997013501</t>
  </si>
  <si>
    <t xml:space="preserve">Odvoz suti a vybouraných hmot na skládku nebo meziskládku do 1 km se složením</t>
  </si>
  <si>
    <t xml:space="preserve">-892966114</t>
  </si>
  <si>
    <t xml:space="preserve">997013509</t>
  </si>
  <si>
    <t xml:space="preserve">Příplatek k odvozu suti a vybouraných hmot na skládku ZKD 1 km přes 1 km</t>
  </si>
  <si>
    <t xml:space="preserve">-1779429450</t>
  </si>
  <si>
    <t xml:space="preserve">1,226*14 'Přepočtené koeficientem množství</t>
  </si>
  <si>
    <t xml:space="preserve">17</t>
  </si>
  <si>
    <t xml:space="preserve">997013601</t>
  </si>
  <si>
    <t xml:space="preserve">Poplatek za uložení na skládce (skládkovné) stavebního odpadu betonového kód odpadu 17 01 01</t>
  </si>
  <si>
    <t xml:space="preserve">441830636</t>
  </si>
  <si>
    <t xml:space="preserve">998</t>
  </si>
  <si>
    <t xml:space="preserve">Přesun hmot</t>
  </si>
  <si>
    <t xml:space="preserve">18</t>
  </si>
  <si>
    <t xml:space="preserve">998018002</t>
  </si>
  <si>
    <t xml:space="preserve">Přesun hmot pro budovy ruční pro budovy v přes 6 do 12 m</t>
  </si>
  <si>
    <t xml:space="preserve">345289796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</si>
  <si>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</si>
  <si>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</si>
  <si>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</si>
  <si>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</si>
  <si>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19</t>
  </si>
  <si>
    <t xml:space="preserve">7221-pc 1</t>
  </si>
  <si>
    <t xml:space="preserve">Kontrola funkčnosti uzávěru teplé a studené vody-případná výměna</t>
  </si>
  <si>
    <t xml:space="preserve">1543568607</t>
  </si>
  <si>
    <t xml:space="preserve">20</t>
  </si>
  <si>
    <t xml:space="preserve">7221-pc 2</t>
  </si>
  <si>
    <t xml:space="preserve">Zapravení smaltu ve vaně</t>
  </si>
  <si>
    <t xml:space="preserve">-78049941</t>
  </si>
  <si>
    <t xml:space="preserve">998722122</t>
  </si>
  <si>
    <t xml:space="preserve">Přesun hmot tonážní pro vnitřní vodovod ruční v objektech v přes 6 do 12 m</t>
  </si>
  <si>
    <t xml:space="preserve">-372789485</t>
  </si>
  <si>
    <t xml:space="preserve">725</t>
  </si>
  <si>
    <t xml:space="preserve">Zdravotechnika - zařizovací předměty</t>
  </si>
  <si>
    <t xml:space="preserve">22</t>
  </si>
  <si>
    <t xml:space="preserve">M</t>
  </si>
  <si>
    <t xml:space="preserve">7256-pc 1</t>
  </si>
  <si>
    <t xml:space="preserve">D+m sporák se sklokeramickou deskou a s elektrickou troubou v barvě bílé, specifikace v PD</t>
  </si>
  <si>
    <t xml:space="preserve">32</t>
  </si>
  <si>
    <t xml:space="preserve">768627800</t>
  </si>
  <si>
    <t xml:space="preserve">23</t>
  </si>
  <si>
    <t xml:space="preserve">725112171</t>
  </si>
  <si>
    <t xml:space="preserve">Doplnit prkýnko na Kombi klozetpro invalidy  včetně výměny rohového ventilu a pancéřové hadice</t>
  </si>
  <si>
    <t xml:space="preserve">soubor</t>
  </si>
  <si>
    <t xml:space="preserve">787751995</t>
  </si>
  <si>
    <t xml:space="preserve">24</t>
  </si>
  <si>
    <t xml:space="preserve">725310823</t>
  </si>
  <si>
    <t xml:space="preserve">Demontáž dřez jednoduchý vestavěný v kuchyňských sestavách bez výtokových armatur</t>
  </si>
  <si>
    <t xml:space="preserve">233036030</t>
  </si>
  <si>
    <t xml:space="preserve">25</t>
  </si>
  <si>
    <t xml:space="preserve">7256-pc 2</t>
  </si>
  <si>
    <t xml:space="preserve">Vyřazení sporáku na základě vyřazovacího protokolu, následná likvidace sporáku</t>
  </si>
  <si>
    <t xml:space="preserve">-1696772748</t>
  </si>
  <si>
    <t xml:space="preserve">26</t>
  </si>
  <si>
    <t xml:space="preserve">7256-pc 3</t>
  </si>
  <si>
    <t xml:space="preserve">Výměna přípravy na pračku</t>
  </si>
  <si>
    <t xml:space="preserve">452883753</t>
  </si>
  <si>
    <t xml:space="preserve">27</t>
  </si>
  <si>
    <t xml:space="preserve">7256-pc 4</t>
  </si>
  <si>
    <t xml:space="preserve">Výměna polohovat.zrcadla nad umyvadlem včetně osvětlení</t>
  </si>
  <si>
    <t xml:space="preserve">388794362</t>
  </si>
  <si>
    <t xml:space="preserve">28</t>
  </si>
  <si>
    <t xml:space="preserve">7256-pc 5</t>
  </si>
  <si>
    <t xml:space="preserve">Vyčištění madel a oprava uchycení</t>
  </si>
  <si>
    <t xml:space="preserve">1737901400</t>
  </si>
  <si>
    <t xml:space="preserve">29</t>
  </si>
  <si>
    <t xml:space="preserve">7256-pc 6</t>
  </si>
  <si>
    <t xml:space="preserve">Doplnění výtokových ventilů 2x a vyčištění sifonu u vany</t>
  </si>
  <si>
    <t xml:space="preserve">-1846985059</t>
  </si>
  <si>
    <t xml:space="preserve">30</t>
  </si>
  <si>
    <t xml:space="preserve">725820801</t>
  </si>
  <si>
    <t xml:space="preserve">Demontáž baterie nástěnné do G 3 / 4</t>
  </si>
  <si>
    <t xml:space="preserve">-1975408069</t>
  </si>
  <si>
    <t xml:space="preserve">31</t>
  </si>
  <si>
    <t xml:space="preserve">725820802</t>
  </si>
  <si>
    <t xml:space="preserve">Demontáž baterie stojánkové do jednoho otvoru</t>
  </si>
  <si>
    <t xml:space="preserve">1742777279</t>
  </si>
  <si>
    <t xml:space="preserve">725821311</t>
  </si>
  <si>
    <t xml:space="preserve">Baterie dřezová nástěnná páková s otáčivým kulatým ústím a délkou ramínka-pro invalidy</t>
  </si>
  <si>
    <t xml:space="preserve">-1312699922</t>
  </si>
  <si>
    <t xml:space="preserve">33</t>
  </si>
  <si>
    <t xml:space="preserve">725822613</t>
  </si>
  <si>
    <t xml:space="preserve">Baterie umyvadlová stojánková páková s výpustí-pro invalidy</t>
  </si>
  <si>
    <t xml:space="preserve">1010255556</t>
  </si>
  <si>
    <t xml:space="preserve">34</t>
  </si>
  <si>
    <t xml:space="preserve">725831312</t>
  </si>
  <si>
    <t xml:space="preserve">Baterie vanová nástěnná páková s příslušenstvím a pevným držákem</t>
  </si>
  <si>
    <t xml:space="preserve">1654159220</t>
  </si>
  <si>
    <t xml:space="preserve">35</t>
  </si>
  <si>
    <t xml:space="preserve">998725311</t>
  </si>
  <si>
    <t xml:space="preserve">Přesun hmot procentní pro zařizovací předměty ruční v objektech v do 6 m</t>
  </si>
  <si>
    <t xml:space="preserve">%</t>
  </si>
  <si>
    <t xml:space="preserve">408871898</t>
  </si>
  <si>
    <t xml:space="preserve">734</t>
  </si>
  <si>
    <t xml:space="preserve">Ústřední vytápění - armatury</t>
  </si>
  <si>
    <t xml:space="preserve">36</t>
  </si>
  <si>
    <t xml:space="preserve">734-pc  1</t>
  </si>
  <si>
    <t xml:space="preserve">Výměna termohlavic</t>
  </si>
  <si>
    <t xml:space="preserve">-2075416289</t>
  </si>
  <si>
    <t xml:space="preserve">37</t>
  </si>
  <si>
    <t xml:space="preserve">998734312</t>
  </si>
  <si>
    <t xml:space="preserve">Přesun hmot procentní pro armatury ruční v objektech v přes 6 do 12 m</t>
  </si>
  <si>
    <t xml:space="preserve">2008126773</t>
  </si>
  <si>
    <t xml:space="preserve">735</t>
  </si>
  <si>
    <t xml:space="preserve">Ústřední vytápění - otopná tělesa</t>
  </si>
  <si>
    <t xml:space="preserve">38</t>
  </si>
  <si>
    <t xml:space="preserve">735152480.KRD</t>
  </si>
  <si>
    <t xml:space="preserve">Otopné těleso panelové VK dvoudeskové -budou stejné jako původní</t>
  </si>
  <si>
    <t xml:space="preserve">-1447187246</t>
  </si>
  <si>
    <t xml:space="preserve">39</t>
  </si>
  <si>
    <t xml:space="preserve">735152480.KRD.1</t>
  </si>
  <si>
    <t xml:space="preserve">Otopné těleso žebříkové stejné </t>
  </si>
  <si>
    <t xml:space="preserve">-679713160</t>
  </si>
  <si>
    <t xml:space="preserve">40</t>
  </si>
  <si>
    <t xml:space="preserve">735161811</t>
  </si>
  <si>
    <t xml:space="preserve">Demontáž otopného tělesa dl do 1500 mm</t>
  </si>
  <si>
    <t xml:space="preserve">284564608</t>
  </si>
  <si>
    <t xml:space="preserve">41</t>
  </si>
  <si>
    <t xml:space="preserve">735161811.1</t>
  </si>
  <si>
    <t xml:space="preserve">Demontáž otopného tělesa trubkového </t>
  </si>
  <si>
    <t xml:space="preserve">-2088897789</t>
  </si>
  <si>
    <t xml:space="preserve">42</t>
  </si>
  <si>
    <t xml:space="preserve">735191905</t>
  </si>
  <si>
    <t xml:space="preserve">Odvzdušnění otopných těles</t>
  </si>
  <si>
    <t xml:space="preserve">-439856785</t>
  </si>
  <si>
    <t xml:space="preserve">43</t>
  </si>
  <si>
    <t xml:space="preserve">735191910</t>
  </si>
  <si>
    <t xml:space="preserve">Napuštění vody do otopných těles</t>
  </si>
  <si>
    <t xml:space="preserve">-636553733</t>
  </si>
  <si>
    <t xml:space="preserve">44</t>
  </si>
  <si>
    <t xml:space="preserve">735494811</t>
  </si>
  <si>
    <t xml:space="preserve">Vypuštění vody z otopných těles</t>
  </si>
  <si>
    <t xml:space="preserve">395806530</t>
  </si>
  <si>
    <t xml:space="preserve">45</t>
  </si>
  <si>
    <t xml:space="preserve">7358908021</t>
  </si>
  <si>
    <t xml:space="preserve">Přemístění demontovaného otopného tělesa vodorovně 100 m v objektech výšky přes 6 do 12 m</t>
  </si>
  <si>
    <t xml:space="preserve">-753828647</t>
  </si>
  <si>
    <t xml:space="preserve">0,25</t>
  </si>
  <si>
    <t xml:space="preserve">46</t>
  </si>
  <si>
    <t xml:space="preserve">998735312</t>
  </si>
  <si>
    <t xml:space="preserve">Přesun hmot procentní pro otopná tělesa ruční v objektech v přes 6 do 12 m</t>
  </si>
  <si>
    <t xml:space="preserve">955678042</t>
  </si>
  <si>
    <t xml:space="preserve">741</t>
  </si>
  <si>
    <t xml:space="preserve">Elektroinstalace - silnoproud</t>
  </si>
  <si>
    <t xml:space="preserve">47</t>
  </si>
  <si>
    <t xml:space="preserve">741330335</t>
  </si>
  <si>
    <t xml:space="preserve">Montáž ovladač tlačítkový vestavný-objímka se žárovkou</t>
  </si>
  <si>
    <t xml:space="preserve">874684459</t>
  </si>
  <si>
    <t xml:space="preserve">48</t>
  </si>
  <si>
    <t xml:space="preserve">34512200</t>
  </si>
  <si>
    <t xml:space="preserve">objímka žárovky E14 svorcová 1253-040 termoplast</t>
  </si>
  <si>
    <t xml:space="preserve">-1593339210</t>
  </si>
  <si>
    <t xml:space="preserve">49</t>
  </si>
  <si>
    <t xml:space="preserve">34774102</t>
  </si>
  <si>
    <t xml:space="preserve">žárovka LED E27/6W</t>
  </si>
  <si>
    <t xml:space="preserve">-561971400</t>
  </si>
  <si>
    <t xml:space="preserve">50</t>
  </si>
  <si>
    <t xml:space="preserve">741370003</t>
  </si>
  <si>
    <t xml:space="preserve">Montáž svítidlo žárovkové bytové stropní přisazené 2 zdroje</t>
  </si>
  <si>
    <t xml:space="preserve">-1233799679</t>
  </si>
  <si>
    <t xml:space="preserve">51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</si>
  <si>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</si>
  <si>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</si>
  <si>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-1903250108</t>
  </si>
  <si>
    <t xml:space="preserve">52</t>
  </si>
  <si>
    <t xml:space="preserve">74181-pc7</t>
  </si>
  <si>
    <t xml:space="preserve">Výměna zásuvky STA, telefonu a kabelovky</t>
  </si>
  <si>
    <t xml:space="preserve">1929750167</t>
  </si>
  <si>
    <t xml:space="preserve">53</t>
  </si>
  <si>
    <t xml:space="preserve">741-pc  1</t>
  </si>
  <si>
    <t xml:space="preserve">Svítidlo bytové do vlhkého prostředí-koupelna žárovkové stropní a stěnové včetně svět.zdroje a recykl.poplatku</t>
  </si>
  <si>
    <t xml:space="preserve">1401864937</t>
  </si>
  <si>
    <t xml:space="preserve">54</t>
  </si>
  <si>
    <t xml:space="preserve">741810001</t>
  </si>
  <si>
    <t xml:space="preserve">Celková prohlídka elektrického rozvodu a zařízení do 100 000,- Kč vč.revize</t>
  </si>
  <si>
    <t xml:space="preserve">9517753</t>
  </si>
  <si>
    <t xml:space="preserve">55</t>
  </si>
  <si>
    <t xml:space="preserve">74181-pc 3</t>
  </si>
  <si>
    <t xml:space="preserve">D+M osvětlení pracovní desky u dřezu</t>
  </si>
  <si>
    <t xml:space="preserve">-516725446</t>
  </si>
  <si>
    <t xml:space="preserve">56</t>
  </si>
  <si>
    <t xml:space="preserve">74181-pc 4</t>
  </si>
  <si>
    <t xml:space="preserve">Umytí vypínačů a zásuvek</t>
  </si>
  <si>
    <t xml:space="preserve">kompl</t>
  </si>
  <si>
    <t xml:space="preserve">795049388</t>
  </si>
  <si>
    <t xml:space="preserve">57</t>
  </si>
  <si>
    <t xml:space="preserve">74181-pc 5</t>
  </si>
  <si>
    <t xml:space="preserve">Výměna digitálního termostatu</t>
  </si>
  <si>
    <t xml:space="preserve">2116945094</t>
  </si>
  <si>
    <t xml:space="preserve">58</t>
  </si>
  <si>
    <t xml:space="preserve">74181-pc 6</t>
  </si>
  <si>
    <t xml:space="preserve">Svítidlo bytové předsíň,kuchyň žárovkové stropní  včetně svět.zdroje a recykl.poplatku</t>
  </si>
  <si>
    <t xml:space="preserve">157801704</t>
  </si>
  <si>
    <t xml:space="preserve">59</t>
  </si>
  <si>
    <t xml:space="preserve">998741312</t>
  </si>
  <si>
    <t xml:space="preserve">Přesun hmot procentní pro silnoproud ruční v objektech v přes 6 do 12 m</t>
  </si>
  <si>
    <t xml:space="preserve">1993849074</t>
  </si>
  <si>
    <t xml:space="preserve">742</t>
  </si>
  <si>
    <t xml:space="preserve">Elektroinstalace - slaboproud</t>
  </si>
  <si>
    <t xml:space="preserve">60</t>
  </si>
  <si>
    <t xml:space="preserve">742310006</t>
  </si>
  <si>
    <t xml:space="preserve">Montáž domácího nástěnného audio/video telefonu včetně zprovoznění</t>
  </si>
  <si>
    <t xml:space="preserve">2088829097</t>
  </si>
  <si>
    <t xml:space="preserve">61</t>
  </si>
  <si>
    <t xml:space="preserve">38226805</t>
  </si>
  <si>
    <t xml:space="preserve">domovní telefon s ovládáním elektrického zámku</t>
  </si>
  <si>
    <t xml:space="preserve">-1913780190</t>
  </si>
  <si>
    <t xml:space="preserve">62</t>
  </si>
  <si>
    <t xml:space="preserve">742310806</t>
  </si>
  <si>
    <t xml:space="preserve">Demontáž domácího nástěnného audio/video telefonu</t>
  </si>
  <si>
    <t xml:space="preserve">-768788491</t>
  </si>
  <si>
    <t xml:space="preserve">63</t>
  </si>
  <si>
    <t xml:space="preserve">998742312</t>
  </si>
  <si>
    <t xml:space="preserve">Přesun hmot procentní pro slaboproud ruční v objektech v do 12 m</t>
  </si>
  <si>
    <t xml:space="preserve">-1262277509</t>
  </si>
  <si>
    <t xml:space="preserve">766</t>
  </si>
  <si>
    <t xml:space="preserve">Konstrukce truhlářské</t>
  </si>
  <si>
    <t xml:space="preserve">64</t>
  </si>
  <si>
    <t xml:space="preserve">766-pc01</t>
  </si>
  <si>
    <t xml:space="preserve">Výměna dveří do koupelny dveře bílé, plné 90/197cm včetně kování,klik,zámku WC, madla a větracích mřížek</t>
  </si>
  <si>
    <t xml:space="preserve">-1815972520</t>
  </si>
  <si>
    <t xml:space="preserve">65</t>
  </si>
  <si>
    <t xml:space="preserve">766-pc02</t>
  </si>
  <si>
    <t xml:space="preserve">Vyčištění a seřízení oken včetně opravy nebo výměny pákového mechanizmu</t>
  </si>
  <si>
    <t xml:space="preserve">-1144125133</t>
  </si>
  <si>
    <t xml:space="preserve">66</t>
  </si>
  <si>
    <t xml:space="preserve">766-pc02a</t>
  </si>
  <si>
    <t xml:space="preserve">1170919435</t>
  </si>
  <si>
    <t xml:space="preserve">67</t>
  </si>
  <si>
    <t xml:space="preserve">766 -pc03</t>
  </si>
  <si>
    <t xml:space="preserve">Výměna zámku u schránky </t>
  </si>
  <si>
    <t xml:space="preserve">-1700048838</t>
  </si>
  <si>
    <t xml:space="preserve">68</t>
  </si>
  <si>
    <t xml:space="preserve">766-pc04</t>
  </si>
  <si>
    <t xml:space="preserve">D+m kuchynské linky- spodní skříňky včetně dřezu,stoj.baterie a horní skříňky včetně digestoře na dálkové ovládání-bude stejně uspořádaná jako původní linka.</t>
  </si>
  <si>
    <t xml:space="preserve">856749980</t>
  </si>
  <si>
    <t xml:space="preserve">69</t>
  </si>
  <si>
    <t xml:space="preserve">766-pc05</t>
  </si>
  <si>
    <t xml:space="preserve">Umytí vestavěné skříně v předsíni</t>
  </si>
  <si>
    <t xml:space="preserve">249125753</t>
  </si>
  <si>
    <t xml:space="preserve">70</t>
  </si>
  <si>
    <t xml:space="preserve">766-pc06</t>
  </si>
  <si>
    <t xml:space="preserve">Výměna vestavěné skříně v kuchyni</t>
  </si>
  <si>
    <t xml:space="preserve">-1322504383</t>
  </si>
  <si>
    <t xml:space="preserve">71</t>
  </si>
  <si>
    <t xml:space="preserve">766-pc07</t>
  </si>
  <si>
    <t xml:space="preserve">Výměna dveří do pokoje dveře bílé, plné 90/197cm včetně kování,klik,zámku, madla</t>
  </si>
  <si>
    <t xml:space="preserve">1192616990</t>
  </si>
  <si>
    <t xml:space="preserve">72</t>
  </si>
  <si>
    <t xml:space="preserve">766-pc08</t>
  </si>
  <si>
    <t xml:space="preserve">Výměna dveří z předsíně do pokoje dveře bílé, prosklené 90/197cm včetně kování,klik,zámku, madla</t>
  </si>
  <si>
    <t xml:space="preserve">2105845281</t>
  </si>
  <si>
    <t xml:space="preserve">73</t>
  </si>
  <si>
    <t xml:space="preserve">998766312</t>
  </si>
  <si>
    <t xml:space="preserve">Přesun hmot procentní pro kce truhlářské ruční v objektech v přes 6 do 12 m</t>
  </si>
  <si>
    <t xml:space="preserve">-1283313158</t>
  </si>
  <si>
    <t xml:space="preserve">771</t>
  </si>
  <si>
    <t xml:space="preserve">Podlahy z dlaždic</t>
  </si>
  <si>
    <t xml:space="preserve">74</t>
  </si>
  <si>
    <t xml:space="preserve">771474113</t>
  </si>
  <si>
    <t xml:space="preserve">Oprava  soklu z dlaždic keramických rovných lepených </t>
  </si>
  <si>
    <t xml:space="preserve">m</t>
  </si>
  <si>
    <t xml:space="preserve">-2139154039</t>
  </si>
  <si>
    <t xml:space="preserve">75</t>
  </si>
  <si>
    <t xml:space="preserve">998771312</t>
  </si>
  <si>
    <t xml:space="preserve">Přesun hmot procentní pro podlahy z dlaždic ruční v objektech v přes 6 do 12 m</t>
  </si>
  <si>
    <t xml:space="preserve">1830012878</t>
  </si>
  <si>
    <t xml:space="preserve">776</t>
  </si>
  <si>
    <t xml:space="preserve">Podlahy povlakové</t>
  </si>
  <si>
    <t xml:space="preserve">76</t>
  </si>
  <si>
    <t xml:space="preserve">776111115</t>
  </si>
  <si>
    <t xml:space="preserve">Broušení podkladu povlakových podlah před litím stěrky</t>
  </si>
  <si>
    <t xml:space="preserve">-2071053848</t>
  </si>
  <si>
    <t xml:space="preserve">77</t>
  </si>
  <si>
    <t xml:space="preserve">776111311</t>
  </si>
  <si>
    <t xml:space="preserve">Vysátí podkladu povlakových podlah</t>
  </si>
  <si>
    <t xml:space="preserve">-1228609590</t>
  </si>
  <si>
    <t xml:space="preserve">78</t>
  </si>
  <si>
    <t xml:space="preserve">776121112</t>
  </si>
  <si>
    <t xml:space="preserve">Vodou ředitelná penetrace savého podkladu povlakových podlah</t>
  </si>
  <si>
    <t xml:space="preserve">-1411842254</t>
  </si>
  <si>
    <t xml:space="preserve">79</t>
  </si>
  <si>
    <t xml:space="preserve">776141111</t>
  </si>
  <si>
    <t xml:space="preserve">Stěrka podlahová nivelační pro vyrovnání podkladu povlakových podlah pevnosti 20 MPa tl do 3 mm</t>
  </si>
  <si>
    <t xml:space="preserve">454568259</t>
  </si>
  <si>
    <t xml:space="preserve">80</t>
  </si>
  <si>
    <t xml:space="preserve">776201811</t>
  </si>
  <si>
    <t xml:space="preserve">Demontáž lepených povlakových podlah bez podložky ručně</t>
  </si>
  <si>
    <t xml:space="preserve">1548560885</t>
  </si>
  <si>
    <t xml:space="preserve">23,8+12,3</t>
  </si>
  <si>
    <t xml:space="preserve">81</t>
  </si>
  <si>
    <t xml:space="preserve">776221111</t>
  </si>
  <si>
    <t xml:space="preserve">Lepení pásů z PVC standardním lepidlem</t>
  </si>
  <si>
    <t xml:space="preserve">307030601</t>
  </si>
  <si>
    <t xml:space="preserve">82</t>
  </si>
  <si>
    <t xml:space="preserve">28412245</t>
  </si>
  <si>
    <t xml:space="preserve">krytina podlahová heterogenní š 1,5m tl 2mm</t>
  </si>
  <si>
    <t xml:space="preserve">-1422096676</t>
  </si>
  <si>
    <t xml:space="preserve">36,1*1,1 'Přepočtené koeficientem množství</t>
  </si>
  <si>
    <t xml:space="preserve">83</t>
  </si>
  <si>
    <t xml:space="preserve">776223112R</t>
  </si>
  <si>
    <t xml:space="preserve">Spoj povlakových podlahovin z PVC svařováním za studena</t>
  </si>
  <si>
    <t xml:space="preserve">1743920654</t>
  </si>
  <si>
    <t xml:space="preserve">84</t>
  </si>
  <si>
    <t xml:space="preserve">776410811</t>
  </si>
  <si>
    <t xml:space="preserve">Odstranění soklíků a lišt pryžových nebo plastových</t>
  </si>
  <si>
    <t xml:space="preserve">-213891843</t>
  </si>
  <si>
    <t xml:space="preserve">"3,4"(3,9+2,9+4,2+6,9+0,6)*2</t>
  </si>
  <si>
    <t xml:space="preserve">85</t>
  </si>
  <si>
    <t xml:space="preserve">776421111R</t>
  </si>
  <si>
    <t xml:space="preserve">Montáž a dod.obvodových lišt lepením</t>
  </si>
  <si>
    <t xml:space="preserve">1094404049</t>
  </si>
  <si>
    <t xml:space="preserve">37*1,1 'Přepočtené koeficientem množství</t>
  </si>
  <si>
    <t xml:space="preserve">86</t>
  </si>
  <si>
    <t xml:space="preserve">776-pc 1</t>
  </si>
  <si>
    <t xml:space="preserve">Výměna přechodové lišty</t>
  </si>
  <si>
    <t xml:space="preserve">-451666450</t>
  </si>
  <si>
    <t xml:space="preserve">1+1</t>
  </si>
  <si>
    <t xml:space="preserve">87</t>
  </si>
  <si>
    <t xml:space="preserve">998776202</t>
  </si>
  <si>
    <t xml:space="preserve">Přesun hmot procentní pro podlahy povlakové v objektech v přes 6 do 12 m</t>
  </si>
  <si>
    <t xml:space="preserve">-248798730</t>
  </si>
  <si>
    <t xml:space="preserve">783</t>
  </si>
  <si>
    <t xml:space="preserve">Dokončovací práce - nátěry</t>
  </si>
  <si>
    <t xml:space="preserve">88</t>
  </si>
  <si>
    <t xml:space="preserve">783301311</t>
  </si>
  <si>
    <t xml:space="preserve">Odmaštění zámečnických konstrukcí vodou ředitelným odmašťovačem</t>
  </si>
  <si>
    <t xml:space="preserve">711215322</t>
  </si>
  <si>
    <t xml:space="preserve">4,9*0,25*3+0,6*0,6</t>
  </si>
  <si>
    <t xml:space="preserve">89</t>
  </si>
  <si>
    <t xml:space="preserve">783306801</t>
  </si>
  <si>
    <t xml:space="preserve">Odstranění nátěru ze zámečnických konstrukcí obroušením</t>
  </si>
  <si>
    <t xml:space="preserve">-345058780</t>
  </si>
  <si>
    <t xml:space="preserve">90</t>
  </si>
  <si>
    <t xml:space="preserve">783314101</t>
  </si>
  <si>
    <t xml:space="preserve">Základní jednonásobný syntetický nátěr zámečnických konstrukcí</t>
  </si>
  <si>
    <t xml:space="preserve">1368981870</t>
  </si>
  <si>
    <t xml:space="preserve">91</t>
  </si>
  <si>
    <t xml:space="preserve">783315101</t>
  </si>
  <si>
    <t xml:space="preserve">Mezinátěr jednonásobný syntetický standardní zámečnických konstrukcí</t>
  </si>
  <si>
    <t xml:space="preserve">-676048879</t>
  </si>
  <si>
    <t xml:space="preserve">92</t>
  </si>
  <si>
    <t xml:space="preserve">783317101</t>
  </si>
  <si>
    <t xml:space="preserve">Krycí jednonásobný syntetický standardní nátěr zámečnických konstrukcí</t>
  </si>
  <si>
    <t xml:space="preserve">1856781848</t>
  </si>
  <si>
    <t xml:space="preserve">93</t>
  </si>
  <si>
    <t xml:space="preserve">783-pc 1</t>
  </si>
  <si>
    <t xml:space="preserve">Vyčištění trub UT</t>
  </si>
  <si>
    <t xml:space="preserve">-2076272838</t>
  </si>
  <si>
    <t xml:space="preserve">784</t>
  </si>
  <si>
    <t xml:space="preserve">Dokončovací práce - malby a tapety</t>
  </si>
  <si>
    <t xml:space="preserve">94</t>
  </si>
  <si>
    <t xml:space="preserve">784121001</t>
  </si>
  <si>
    <t xml:space="preserve">Oškrabání malby v místnostech v do 3,80 m</t>
  </si>
  <si>
    <t xml:space="preserve">402744966</t>
  </si>
  <si>
    <t xml:space="preserve">"1"(1,6+2,6)*2*2,6</t>
  </si>
  <si>
    <t xml:space="preserve">"2"(1,8+2,6)*2*0,7+4</t>
  </si>
  <si>
    <t xml:space="preserve">"3"(3,9+0,62+6,87)*2*2,6</t>
  </si>
  <si>
    <t xml:space="preserve">"4"(2,9+4,2)*2*2,6</t>
  </si>
  <si>
    <t xml:space="preserve">95</t>
  </si>
  <si>
    <t xml:space="preserve">784121011</t>
  </si>
  <si>
    <t xml:space="preserve">Rozmývání podkladu po oškrabání malby v místnostech v do 3,80 m</t>
  </si>
  <si>
    <t xml:space="preserve">598870142</t>
  </si>
  <si>
    <t xml:space="preserve">96</t>
  </si>
  <si>
    <t xml:space="preserve">784151011</t>
  </si>
  <si>
    <t xml:space="preserve">Dvojnásobné izolování vodou ředitelnými barvami v místnostech v do 3,80 m</t>
  </si>
  <si>
    <t xml:space="preserve">-247464614</t>
  </si>
  <si>
    <t xml:space="preserve">97</t>
  </si>
  <si>
    <t xml:space="preserve">784181101</t>
  </si>
  <si>
    <t xml:space="preserve">Bezbarvá penetrace podkladu v místnostech v do 3,80 m- PO SILNÉM KUŘÁKOVI</t>
  </si>
  <si>
    <t xml:space="preserve">-127630695</t>
  </si>
  <si>
    <t xml:space="preserve">98</t>
  </si>
  <si>
    <t xml:space="preserve">784221101</t>
  </si>
  <si>
    <t xml:space="preserve">Dvojnásobné bílé malby ze směsí za sucha dobře otěruvzdorných v místnostech do 3,80 m</t>
  </si>
  <si>
    <t xml:space="preserve">1061751009</t>
  </si>
  <si>
    <t xml:space="preserve">HZS</t>
  </si>
  <si>
    <t xml:space="preserve">Hodinové zúčtovací sazby</t>
  </si>
  <si>
    <t xml:space="preserve">99</t>
  </si>
  <si>
    <t xml:space="preserve">HZS2211</t>
  </si>
  <si>
    <t xml:space="preserve">Hodinová zúčtovací sazba instalatér</t>
  </si>
  <si>
    <t xml:space="preserve">512</t>
  </si>
  <si>
    <t xml:space="preserve">-488770152</t>
  </si>
  <si>
    <t xml:space="preserve">100</t>
  </si>
  <si>
    <t xml:space="preserve">HZS2231</t>
  </si>
  <si>
    <t xml:space="preserve">Hodinová zúčtovací sazba elektrikář</t>
  </si>
  <si>
    <t xml:space="preserve">81455379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</si>
  <si>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</si>
  <si>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</si>
  <si>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</si>
  <si>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</si>
  <si>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101</t>
  </si>
  <si>
    <t xml:space="preserve">030001000</t>
  </si>
  <si>
    <t xml:space="preserve">Zařízení staveniště 1%</t>
  </si>
  <si>
    <t xml:space="preserve">1024</t>
  </si>
  <si>
    <t xml:space="preserve">283712630</t>
  </si>
  <si>
    <t xml:space="preserve">VRN6</t>
  </si>
  <si>
    <t xml:space="preserve">Územní vlivy</t>
  </si>
  <si>
    <t xml:space="preserve">102</t>
  </si>
  <si>
    <t xml:space="preserve">060001000</t>
  </si>
  <si>
    <t xml:space="preserve">Územní vlivy 3,2%</t>
  </si>
  <si>
    <t xml:space="preserve">-523476528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</si>
</sst>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79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6"/>
      <c r="BE25" s="12"/>
    </row>
    <row r="26" s="26" customFormat="true" ht="25.9" hidden="false" customHeight="true" outlineLevel="0" collapsed="false">
      <c r="A26" s="21"/>
      <c r="B26" s="22"/>
      <c r="C26" s="21"/>
      <c r="D26" s="23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" t="n">
        <f aca="false">ROUND(AG94,2)</f>
        <v>0</v>
      </c>
      <c r="AL26" s="25"/>
      <c r="AM26" s="25"/>
      <c r="AN26" s="25"/>
      <c r="AO26" s="25"/>
      <c r="AP26" s="21"/>
      <c r="AQ26" s="21"/>
      <c r="AR26" s="22"/>
      <c r="BE26" s="12"/>
    </row>
    <row r="27" s="26" customFormat="true" ht="6.95" hidden="false" customHeight="true" outlineLevel="0" collapsed="false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12"/>
    </row>
    <row r="28" s="26" customFormat="true" ht="12.8" hidden="false" customHeight="false" outlineLevel="0" collapsed="false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7" t="s">
        <v>35</v>
      </c>
      <c r="M28" s="27"/>
      <c r="N28" s="27"/>
      <c r="O28" s="27"/>
      <c r="P28" s="27"/>
      <c r="Q28" s="21"/>
      <c r="R28" s="21"/>
      <c r="S28" s="21"/>
      <c r="T28" s="21"/>
      <c r="U28" s="21"/>
      <c r="V28" s="21"/>
      <c r="W28" s="27" t="s">
        <v>36</v>
      </c>
      <c r="X28" s="27"/>
      <c r="Y28" s="27"/>
      <c r="Z28" s="27"/>
      <c r="AA28" s="27"/>
      <c r="AB28" s="27"/>
      <c r="AC28" s="27"/>
      <c r="AD28" s="27"/>
      <c r="AE28" s="27"/>
      <c r="AF28" s="21"/>
      <c r="AG28" s="21"/>
      <c r="AH28" s="21"/>
      <c r="AI28" s="21"/>
      <c r="AJ28" s="21"/>
      <c r="AK28" s="27" t="s">
        <v>37</v>
      </c>
      <c r="AL28" s="27"/>
      <c r="AM28" s="27"/>
      <c r="AN28" s="27"/>
      <c r="AO28" s="27"/>
      <c r="AP28" s="21"/>
      <c r="AQ28" s="21"/>
      <c r="AR28" s="22"/>
      <c r="BE28" s="12"/>
    </row>
    <row r="29" s="28" customFormat="true" ht="14.4" hidden="false" customHeight="true" outlineLevel="0" collapsed="false">
      <c r="B29" s="29"/>
      <c r="D29" s="15" t="s">
        <v>38</v>
      </c>
      <c r="F29" s="15" t="s">
        <v>39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s="28" customFormat="true" ht="14.4" hidden="false" customHeight="true" outlineLevel="0" collapsed="false">
      <c r="B30" s="29"/>
      <c r="F30" s="15" t="s">
        <v>40</v>
      </c>
      <c r="L30" s="30" t="n">
        <v>0.12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4" hidden="true" customHeight="true" outlineLevel="0" collapsed="false">
      <c r="B31" s="29"/>
      <c r="F31" s="15" t="s">
        <v>41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4" hidden="true" customHeight="true" outlineLevel="0" collapsed="false">
      <c r="B32" s="29"/>
      <c r="F32" s="15" t="s">
        <v>42</v>
      </c>
      <c r="L32" s="30" t="n">
        <v>0.12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4" hidden="true" customHeight="true" outlineLevel="0" collapsed="false">
      <c r="B33" s="29"/>
      <c r="F33" s="15" t="s">
        <v>43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6" customFormat="true" ht="6.95" hidden="false" customHeight="true" outlineLevel="0" collapsed="false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12"/>
    </row>
    <row r="35" s="26" customFormat="true" ht="25.9" hidden="false" customHeight="true" outlineLevel="0" collapsed="false">
      <c r="A35" s="21"/>
      <c r="B35" s="22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" t="s">
        <v>46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2"/>
      <c r="B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="26" customFormat="true" ht="14.4" hidden="false" customHeight="true" outlineLevel="0" collapsed="false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6" customFormat="true" ht="14.4" hidden="false" customHeight="true" outlineLevel="0" collapsed="false">
      <c r="B49" s="3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8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6" customFormat="true" ht="12.8" hidden="false" customHeight="false" outlineLevel="0" collapsed="false">
      <c r="A60" s="21"/>
      <c r="B60" s="22"/>
      <c r="C60" s="21"/>
      <c r="D60" s="41" t="s">
        <v>49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41" t="s">
        <v>50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41" t="s">
        <v>49</v>
      </c>
      <c r="AI60" s="24"/>
      <c r="AJ60" s="24"/>
      <c r="AK60" s="24"/>
      <c r="AL60" s="24"/>
      <c r="AM60" s="41" t="s">
        <v>50</v>
      </c>
      <c r="AN60" s="24"/>
      <c r="AO60" s="24"/>
      <c r="AP60" s="21"/>
      <c r="AQ60" s="21"/>
      <c r="AR60" s="22"/>
      <c r="BE60" s="21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6" customFormat="true" ht="12.8" hidden="false" customHeight="false" outlineLevel="0" collapsed="false">
      <c r="A64" s="21"/>
      <c r="B64" s="22"/>
      <c r="C64" s="21"/>
      <c r="D64" s="39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52</v>
      </c>
      <c r="AI64" s="42"/>
      <c r="AJ64" s="42"/>
      <c r="AK64" s="42"/>
      <c r="AL64" s="42"/>
      <c r="AM64" s="42"/>
      <c r="AN64" s="42"/>
      <c r="AO64" s="42"/>
      <c r="AP64" s="21"/>
      <c r="AQ64" s="21"/>
      <c r="AR64" s="22"/>
      <c r="BE64" s="21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6" customFormat="true" ht="12.8" hidden="false" customHeight="false" outlineLevel="0" collapsed="false">
      <c r="A75" s="21"/>
      <c r="B75" s="22"/>
      <c r="C75" s="21"/>
      <c r="D75" s="41" t="s">
        <v>49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41" t="s">
        <v>50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41" t="s">
        <v>49</v>
      </c>
      <c r="AI75" s="24"/>
      <c r="AJ75" s="24"/>
      <c r="AK75" s="24"/>
      <c r="AL75" s="24"/>
      <c r="AM75" s="41" t="s">
        <v>50</v>
      </c>
      <c r="AN75" s="24"/>
      <c r="AO75" s="24"/>
      <c r="AP75" s="21"/>
      <c r="AQ75" s="21"/>
      <c r="AR75" s="22"/>
      <c r="BE75" s="21"/>
    </row>
    <row r="76" s="26" customFormat="true" ht="12.8" hidden="false" customHeight="false" outlineLevel="0" collapsed="false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="26" customFormat="true" ht="6.95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2"/>
      <c r="B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2"/>
      <c r="BE81" s="21"/>
    </row>
    <row r="82" s="26" customFormat="true" ht="24.95" hidden="false" customHeight="true" outlineLevel="0" collapsed="false">
      <c r="A82" s="21"/>
      <c r="B82" s="22"/>
      <c r="C82" s="7" t="s">
        <v>53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="47" customFormat="true" ht="12" hidden="false" customHeight="true" outlineLevel="0" collapsed="false">
      <c r="B84" s="48"/>
      <c r="C84" s="15" t="s">
        <v>12</v>
      </c>
      <c r="L84" s="47" t="str">
        <f aca="false">K5</f>
        <v>Jablonova26,142</v>
      </c>
      <c r="AR84" s="48"/>
    </row>
    <row r="85" s="49" customFormat="true" ht="36.95" hidden="false" customHeight="true" outlineLevel="0" collapsed="false">
      <c r="B85" s="50"/>
      <c r="C85" s="51" t="s">
        <v>15</v>
      </c>
      <c r="L85" s="52" t="str">
        <f aca="false">K6</f>
        <v>Oprava bytu č.142</v>
      </c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R85" s="50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21"/>
      <c r="G87" s="21"/>
      <c r="H87" s="21"/>
      <c r="I87" s="21"/>
      <c r="J87" s="21"/>
      <c r="K87" s="21"/>
      <c r="L87" s="53" t="str">
        <f aca="false">IF(K8="","",K8)</f>
        <v>Jabloňova 26, Brno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5" t="s">
        <v>21</v>
      </c>
      <c r="AJ87" s="21"/>
      <c r="AK87" s="21"/>
      <c r="AL87" s="21"/>
      <c r="AM87" s="54" t="str">
        <f aca="false">IF(AN8= "","",AN8)</f>
        <v>11. 11. 2024</v>
      </c>
      <c r="AN87" s="54"/>
      <c r="AO87" s="21"/>
      <c r="AP87" s="21"/>
      <c r="AQ87" s="21"/>
      <c r="AR87" s="22"/>
      <c r="B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21"/>
      <c r="G89" s="21"/>
      <c r="H89" s="21"/>
      <c r="I89" s="21"/>
      <c r="J89" s="21"/>
      <c r="K89" s="21"/>
      <c r="L89" s="47" t="str">
        <f aca="false">IF(E11= "","",E11)</f>
        <v>MmBrna, OSM Husova 3, Brno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5" t="s">
        <v>29</v>
      </c>
      <c r="AJ89" s="21"/>
      <c r="AK89" s="21"/>
      <c r="AL89" s="21"/>
      <c r="AM89" s="55" t="str">
        <f aca="false">IF(E17="","",E17)</f>
        <v>Radka Volková</v>
      </c>
      <c r="AN89" s="55"/>
      <c r="AO89" s="55"/>
      <c r="AP89" s="55"/>
      <c r="AQ89" s="21"/>
      <c r="AR89" s="22"/>
      <c r="AS89" s="56" t="s">
        <v>54</v>
      </c>
      <c r="AT89" s="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21"/>
      <c r="G90" s="21"/>
      <c r="H90" s="21"/>
      <c r="I90" s="21"/>
      <c r="J90" s="21"/>
      <c r="K90" s="21"/>
      <c r="L90" s="47" t="str">
        <f aca="false"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5" t="s">
        <v>32</v>
      </c>
      <c r="AJ90" s="21"/>
      <c r="AK90" s="21"/>
      <c r="AL90" s="21"/>
      <c r="AM90" s="55" t="str">
        <f aca="false">IF(E20="","",E20)</f>
        <v>Radka Volková</v>
      </c>
      <c r="AN90" s="55"/>
      <c r="AO90" s="55"/>
      <c r="AP90" s="55"/>
      <c r="AQ90" s="21"/>
      <c r="AR90" s="22"/>
      <c r="AS90" s="56"/>
      <c r="AT90" s="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21"/>
    </row>
    <row r="91" s="26" customFormat="true" ht="10.8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56"/>
      <c r="AT91" s="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21"/>
    </row>
    <row r="92" s="26" customFormat="true" ht="29.3" hidden="false" customHeight="true" outlineLevel="0" collapsed="false">
      <c r="A92" s="21"/>
      <c r="B92" s="22"/>
      <c r="C92" s="61" t="s">
        <v>55</v>
      </c>
      <c r="D92" s="61"/>
      <c r="E92" s="61"/>
      <c r="F92" s="61"/>
      <c r="G92" s="61"/>
      <c r="H92" s="62"/>
      <c r="I92" s="63" t="s">
        <v>56</v>
      </c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4" t="s">
        <v>57</v>
      </c>
      <c r="AH92" s="64"/>
      <c r="AI92" s="64"/>
      <c r="AJ92" s="64"/>
      <c r="AK92" s="64"/>
      <c r="AL92" s="64"/>
      <c r="AM92" s="64"/>
      <c r="AN92" s="65" t="s">
        <v>58</v>
      </c>
      <c r="AO92" s="65"/>
      <c r="AP92" s="65"/>
      <c r="AQ92" s="66" t="s">
        <v>59</v>
      </c>
      <c r="AR92" s="22"/>
      <c r="AS92" s="67" t="s">
        <v>60</v>
      </c>
      <c r="AT92" s="68" t="s">
        <v>61</v>
      </c>
      <c r="AU92" s="68" t="s">
        <v>62</v>
      </c>
      <c r="AV92" s="68" t="s">
        <v>63</v>
      </c>
      <c r="AW92" s="68" t="s">
        <v>64</v>
      </c>
      <c r="AX92" s="68" t="s">
        <v>65</v>
      </c>
      <c r="AY92" s="68" t="s">
        <v>66</v>
      </c>
      <c r="AZ92" s="68" t="s">
        <v>67</v>
      </c>
      <c r="BA92" s="68" t="s">
        <v>68</v>
      </c>
      <c r="BB92" s="68" t="s">
        <v>69</v>
      </c>
      <c r="BC92" s="68" t="s">
        <v>70</v>
      </c>
      <c r="BD92" s="69" t="s">
        <v>71</v>
      </c>
      <c r="BE92" s="21"/>
    </row>
    <row r="93" s="26" customFormat="true" ht="10.8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21"/>
    </row>
    <row r="94" s="73" customFormat="true" ht="32.4" hidden="false" customHeight="true" outlineLevel="0" collapsed="false">
      <c r="B94" s="74"/>
      <c r="C94" s="75" t="s">
        <v>72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7" t="n">
        <f aca="false">ROUND(AG95,2)</f>
        <v>0</v>
      </c>
      <c r="AH94" s="77"/>
      <c r="AI94" s="77"/>
      <c r="AJ94" s="77"/>
      <c r="AK94" s="77"/>
      <c r="AL94" s="77"/>
      <c r="AM94" s="77"/>
      <c r="AN94" s="78" t="n">
        <f aca="false">SUM(AG94,AT94)</f>
        <v>0</v>
      </c>
      <c r="AO94" s="78"/>
      <c r="AP94" s="78"/>
      <c r="AQ94" s="79"/>
      <c r="AR94" s="74"/>
      <c r="AS94" s="80" t="n">
        <f aca="false">ROUND(AS95,2)</f>
        <v>0</v>
      </c>
      <c r="AT94" s="81" t="n">
        <f aca="false">ROUND(SUM(AV94:AW94),2)</f>
        <v>0</v>
      </c>
      <c r="AU94" s="82" t="n">
        <f aca="false">ROUND(AU95,5)</f>
        <v>0</v>
      </c>
      <c r="AV94" s="81" t="n">
        <f aca="false">ROUND(AZ94*L29,2)</f>
        <v>0</v>
      </c>
      <c r="AW94" s="81" t="n">
        <f aca="false">ROUND(BA94*L30,2)</f>
        <v>0</v>
      </c>
      <c r="AX94" s="81" t="n">
        <f aca="false">ROUND(BB94*L29,2)</f>
        <v>0</v>
      </c>
      <c r="AY94" s="81" t="n">
        <f aca="false">ROUND(BC94*L30,2)</f>
        <v>0</v>
      </c>
      <c r="AZ94" s="81" t="n">
        <f aca="false">ROUND(AZ95,2)</f>
        <v>0</v>
      </c>
      <c r="BA94" s="81" t="n">
        <f aca="false">ROUND(BA95,2)</f>
        <v>0</v>
      </c>
      <c r="BB94" s="81" t="n">
        <f aca="false">ROUND(BB95,2)</f>
        <v>0</v>
      </c>
      <c r="BC94" s="81" t="n">
        <f aca="false">ROUND(BC95,2)</f>
        <v>0</v>
      </c>
      <c r="BD94" s="83" t="n">
        <f aca="false">ROUND(BD95,2)</f>
        <v>0</v>
      </c>
      <c r="BS94" s="84" t="s">
        <v>73</v>
      </c>
      <c r="BT94" s="84" t="s">
        <v>74</v>
      </c>
      <c r="BV94" s="84" t="s">
        <v>75</v>
      </c>
      <c r="BW94" s="84" t="s">
        <v>3</v>
      </c>
      <c r="BX94" s="84" t="s">
        <v>76</v>
      </c>
      <c r="CL94" s="84"/>
    </row>
    <row r="95" s="96" customFormat="true" ht="24.75" hidden="false" customHeight="true" outlineLevel="0" collapsed="false">
      <c r="A95" s="85" t="s">
        <v>77</v>
      </c>
      <c r="B95" s="86"/>
      <c r="C95" s="87"/>
      <c r="D95" s="88" t="s">
        <v>13</v>
      </c>
      <c r="E95" s="88"/>
      <c r="F95" s="88"/>
      <c r="G95" s="88"/>
      <c r="H95" s="88"/>
      <c r="I95" s="89"/>
      <c r="J95" s="88" t="s">
        <v>16</v>
      </c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90" t="n">
        <f aca="false">'Jablonova26,142 - Oprava ...'!J28</f>
        <v>0</v>
      </c>
      <c r="AH95" s="90"/>
      <c r="AI95" s="90"/>
      <c r="AJ95" s="90"/>
      <c r="AK95" s="90"/>
      <c r="AL95" s="90"/>
      <c r="AM95" s="90"/>
      <c r="AN95" s="90" t="n">
        <f aca="false">SUM(AG95,AT95)</f>
        <v>0</v>
      </c>
      <c r="AO95" s="90"/>
      <c r="AP95" s="90"/>
      <c r="AQ95" s="91" t="s">
        <v>78</v>
      </c>
      <c r="AR95" s="86"/>
      <c r="AS95" s="92" t="n">
        <v>0</v>
      </c>
      <c r="AT95" s="93" t="n">
        <f aca="false">ROUND(SUM(AV95:AW95),2)</f>
        <v>0</v>
      </c>
      <c r="AU95" s="94" t="n">
        <f aca="false">'Jablonova26,142 - Oprava ...'!P133</f>
        <v>0</v>
      </c>
      <c r="AV95" s="93" t="n">
        <f aca="false">'Jablonova26,142 - Oprava ...'!J31</f>
        <v>0</v>
      </c>
      <c r="AW95" s="93" t="n">
        <f aca="false">'Jablonova26,142 - Oprava ...'!J32</f>
        <v>0</v>
      </c>
      <c r="AX95" s="93" t="n">
        <f aca="false">'Jablonova26,142 - Oprava ...'!J33</f>
        <v>0</v>
      </c>
      <c r="AY95" s="93" t="n">
        <f aca="false">'Jablonova26,142 - Oprava ...'!J34</f>
        <v>0</v>
      </c>
      <c r="AZ95" s="93" t="n">
        <f aca="false">'Jablonova26,142 - Oprava ...'!F31</f>
        <v>0</v>
      </c>
      <c r="BA95" s="93" t="n">
        <f aca="false">'Jablonova26,142 - Oprava ...'!F32</f>
        <v>0</v>
      </c>
      <c r="BB95" s="93" t="n">
        <f aca="false">'Jablonova26,142 - Oprava ...'!F33</f>
        <v>0</v>
      </c>
      <c r="BC95" s="93" t="n">
        <f aca="false">'Jablonova26,142 - Oprava ...'!F34</f>
        <v>0</v>
      </c>
      <c r="BD95" s="95" t="n">
        <f aca="false">'Jablonova26,142 - Oprava ...'!F35</f>
        <v>0</v>
      </c>
      <c r="BT95" s="97" t="s">
        <v>79</v>
      </c>
      <c r="BU95" s="97" t="s">
        <v>80</v>
      </c>
      <c r="BV95" s="97" t="s">
        <v>75</v>
      </c>
      <c r="BW95" s="97" t="s">
        <v>3</v>
      </c>
      <c r="BX95" s="97" t="s">
        <v>76</v>
      </c>
      <c r="CL95" s="97"/>
    </row>
    <row r="96" s="26" customFormat="true" ht="30" hidden="false" customHeight="true" outlineLevel="0" collapsed="false">
      <c r="A96" s="21"/>
      <c r="B96" s="22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="26" customFormat="true" ht="6.95" hidden="false" customHeight="true" outlineLevel="0" collapsed="false">
      <c r="A97" s="21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6,142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80"/>
  <sheetViews>
    <sheetView showFormulas="false" showGridLines="false" showRowColHeaders="true" showZeros="true" rightToLeft="false" tabSelected="true" showOutlineSymbols="true" defaultGridColor="true" view="normal" topLeftCell="A258" colorId="64" zoomScale="100" zoomScaleNormal="100" zoomScalePageLayoutView="100" workbookViewId="0">
      <selection pane="topLeft" activeCell="K279" activeCellId="0" sqref="K27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8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6" customFormat="true" ht="12" hidden="false" customHeight="true" outlineLevel="0" collapsed="false">
      <c r="A6" s="21"/>
      <c r="B6" s="22"/>
      <c r="C6" s="21"/>
      <c r="D6" s="15" t="s">
        <v>15</v>
      </c>
      <c r="E6" s="21"/>
      <c r="F6" s="21"/>
      <c r="G6" s="21"/>
      <c r="H6" s="21"/>
      <c r="I6" s="21"/>
      <c r="J6" s="21"/>
      <c r="K6" s="21"/>
      <c r="L6" s="38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="26" customFormat="true" ht="16.5" hidden="false" customHeight="true" outlineLevel="0" collapsed="false">
      <c r="A7" s="21"/>
      <c r="B7" s="22"/>
      <c r="C7" s="21"/>
      <c r="D7" s="21"/>
      <c r="E7" s="99" t="s">
        <v>16</v>
      </c>
      <c r="F7" s="99"/>
      <c r="G7" s="99"/>
      <c r="H7" s="99"/>
      <c r="I7" s="21"/>
      <c r="J7" s="21"/>
      <c r="K7" s="21"/>
      <c r="L7" s="38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="26" customFormat="true" ht="12.8" hidden="false" customHeight="false" outlineLevel="0" collapsed="false">
      <c r="A8" s="21"/>
      <c r="B8" s="22"/>
      <c r="C8" s="21"/>
      <c r="D8" s="21"/>
      <c r="E8" s="21"/>
      <c r="F8" s="21"/>
      <c r="G8" s="21"/>
      <c r="H8" s="21"/>
      <c r="I8" s="21"/>
      <c r="J8" s="21"/>
      <c r="K8" s="21"/>
      <c r="L8" s="38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="26" customFormat="true" ht="12" hidden="false" customHeight="true" outlineLevel="0" collapsed="false">
      <c r="A9" s="21"/>
      <c r="B9" s="22"/>
      <c r="C9" s="21"/>
      <c r="D9" s="15" t="s">
        <v>17</v>
      </c>
      <c r="E9" s="21"/>
      <c r="F9" s="16"/>
      <c r="G9" s="21"/>
      <c r="H9" s="21"/>
      <c r="I9" s="15" t="s">
        <v>18</v>
      </c>
      <c r="J9" s="16"/>
      <c r="K9" s="21"/>
      <c r="L9" s="38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="26" customFormat="true" ht="12" hidden="false" customHeight="true" outlineLevel="0" collapsed="false">
      <c r="A10" s="21"/>
      <c r="B10" s="22"/>
      <c r="C10" s="21"/>
      <c r="D10" s="15" t="s">
        <v>19</v>
      </c>
      <c r="E10" s="21"/>
      <c r="F10" s="16" t="s">
        <v>20</v>
      </c>
      <c r="G10" s="21"/>
      <c r="H10" s="21"/>
      <c r="I10" s="15" t="s">
        <v>21</v>
      </c>
      <c r="J10" s="100" t="str">
        <f aca="false">'Rekapitulace stavby'!AN8</f>
        <v>11. 11. 2024</v>
      </c>
      <c r="K10" s="21"/>
      <c r="L10" s="38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="26" customFormat="true" ht="10.8" hidden="false" customHeight="true" outlineLevel="0" collapsed="false">
      <c r="A11" s="21"/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38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="26" customFormat="true" ht="12" hidden="false" customHeight="true" outlineLevel="0" collapsed="false">
      <c r="A12" s="21"/>
      <c r="B12" s="22"/>
      <c r="C12" s="21"/>
      <c r="D12" s="15" t="s">
        <v>23</v>
      </c>
      <c r="E12" s="21"/>
      <c r="F12" s="21"/>
      <c r="G12" s="21"/>
      <c r="H12" s="21"/>
      <c r="I12" s="15" t="s">
        <v>24</v>
      </c>
      <c r="J12" s="16"/>
      <c r="K12" s="21"/>
      <c r="L12" s="38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="26" customFormat="true" ht="18" hidden="false" customHeight="true" outlineLevel="0" collapsed="false">
      <c r="A13" s="21"/>
      <c r="B13" s="22"/>
      <c r="C13" s="21"/>
      <c r="D13" s="21"/>
      <c r="E13" s="16" t="s">
        <v>25</v>
      </c>
      <c r="F13" s="21"/>
      <c r="G13" s="21"/>
      <c r="H13" s="21"/>
      <c r="I13" s="15" t="s">
        <v>26</v>
      </c>
      <c r="J13" s="16"/>
      <c r="K13" s="21"/>
      <c r="L13" s="38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="26" customFormat="true" ht="6.95" hidden="false" customHeight="true" outlineLevel="0" collapsed="false">
      <c r="A14" s="21"/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38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="26" customFormat="true" ht="12" hidden="false" customHeight="true" outlineLevel="0" collapsed="false">
      <c r="A15" s="21"/>
      <c r="B15" s="22"/>
      <c r="C15" s="21"/>
      <c r="D15" s="15" t="s">
        <v>27</v>
      </c>
      <c r="E15" s="21"/>
      <c r="F15" s="21"/>
      <c r="G15" s="21"/>
      <c r="H15" s="21"/>
      <c r="I15" s="15" t="s">
        <v>24</v>
      </c>
      <c r="J15" s="17" t="str">
        <f aca="false">'Rekapitulace stavby'!AN13</f>
        <v>Vyplň údaj</v>
      </c>
      <c r="K15" s="21"/>
      <c r="L15" s="38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="26" customFormat="true" ht="18" hidden="false" customHeight="true" outlineLevel="0" collapsed="false">
      <c r="A16" s="21"/>
      <c r="B16" s="22"/>
      <c r="C16" s="21"/>
      <c r="D16" s="21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1"/>
      <c r="L16" s="38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="26" customFormat="true" ht="6.95" hidden="false" customHeight="true" outlineLevel="0" collapsed="false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38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="26" customFormat="true" ht="12" hidden="false" customHeight="true" outlineLevel="0" collapsed="false">
      <c r="A18" s="21"/>
      <c r="B18" s="22"/>
      <c r="C18" s="21"/>
      <c r="D18" s="15" t="s">
        <v>29</v>
      </c>
      <c r="E18" s="21"/>
      <c r="F18" s="21"/>
      <c r="G18" s="21"/>
      <c r="H18" s="21"/>
      <c r="I18" s="15" t="s">
        <v>24</v>
      </c>
      <c r="J18" s="16"/>
      <c r="K18" s="21"/>
      <c r="L18" s="38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="26" customFormat="true" ht="18" hidden="false" customHeight="true" outlineLevel="0" collapsed="false">
      <c r="A19" s="21"/>
      <c r="B19" s="22"/>
      <c r="C19" s="21"/>
      <c r="D19" s="21"/>
      <c r="E19" s="16" t="s">
        <v>30</v>
      </c>
      <c r="F19" s="21"/>
      <c r="G19" s="21"/>
      <c r="H19" s="21"/>
      <c r="I19" s="15" t="s">
        <v>26</v>
      </c>
      <c r="J19" s="16"/>
      <c r="K19" s="21"/>
      <c r="L19" s="38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="26" customFormat="true" ht="6.95" hidden="false" customHeight="true" outlineLevel="0" collapsed="false">
      <c r="A20" s="21"/>
      <c r="B20" s="22"/>
      <c r="C20" s="21"/>
      <c r="D20" s="21"/>
      <c r="E20" s="21"/>
      <c r="F20" s="21"/>
      <c r="G20" s="21"/>
      <c r="H20" s="21"/>
      <c r="I20" s="21"/>
      <c r="J20" s="21"/>
      <c r="K20" s="21"/>
      <c r="L20" s="38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="26" customFormat="true" ht="12" hidden="false" customHeight="true" outlineLevel="0" collapsed="false">
      <c r="A21" s="21"/>
      <c r="B21" s="22"/>
      <c r="C21" s="21"/>
      <c r="D21" s="15" t="s">
        <v>32</v>
      </c>
      <c r="E21" s="21"/>
      <c r="F21" s="21"/>
      <c r="G21" s="21"/>
      <c r="H21" s="21"/>
      <c r="I21" s="15" t="s">
        <v>24</v>
      </c>
      <c r="J21" s="16"/>
      <c r="K21" s="21"/>
      <c r="L21" s="38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="26" customFormat="true" ht="18" hidden="false" customHeight="true" outlineLevel="0" collapsed="false">
      <c r="A22" s="21"/>
      <c r="B22" s="22"/>
      <c r="C22" s="21"/>
      <c r="D22" s="21"/>
      <c r="E22" s="16" t="s">
        <v>30</v>
      </c>
      <c r="F22" s="21"/>
      <c r="G22" s="21"/>
      <c r="H22" s="21"/>
      <c r="I22" s="15" t="s">
        <v>26</v>
      </c>
      <c r="J22" s="16"/>
      <c r="K22" s="21"/>
      <c r="L22" s="38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="26" customFormat="true" ht="6.95" hidden="false" customHeight="true" outlineLevel="0" collapsed="false">
      <c r="A23" s="21"/>
      <c r="B23" s="22"/>
      <c r="C23" s="21"/>
      <c r="D23" s="21"/>
      <c r="E23" s="21"/>
      <c r="F23" s="21"/>
      <c r="G23" s="21"/>
      <c r="H23" s="21"/>
      <c r="I23" s="21"/>
      <c r="J23" s="21"/>
      <c r="K23" s="21"/>
      <c r="L23" s="38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="26" customFormat="true" ht="12" hidden="false" customHeight="true" outlineLevel="0" collapsed="false">
      <c r="A24" s="21"/>
      <c r="B24" s="22"/>
      <c r="C24" s="21"/>
      <c r="D24" s="15" t="s">
        <v>33</v>
      </c>
      <c r="E24" s="21"/>
      <c r="F24" s="21"/>
      <c r="G24" s="21"/>
      <c r="H24" s="21"/>
      <c r="I24" s="21"/>
      <c r="J24" s="21"/>
      <c r="K24" s="21"/>
      <c r="L24" s="38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="26" customFormat="true" ht="16.5" hidden="false" customHeight="true" outlineLevel="0" collapsed="false">
      <c r="A25" s="21"/>
      <c r="B25" s="22"/>
      <c r="C25" s="21"/>
      <c r="D25" s="21"/>
      <c r="E25" s="11"/>
      <c r="F25" s="11"/>
      <c r="G25" s="11"/>
      <c r="H25" s="11"/>
      <c r="I25" s="21"/>
      <c r="J25" s="21"/>
      <c r="K25" s="21"/>
      <c r="L25" s="38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="26" customFormat="true" ht="6.95" hidden="false" customHeight="true" outlineLevel="0" collapsed="false">
      <c r="A26" s="21"/>
      <c r="B26" s="22"/>
      <c r="C26" s="21"/>
      <c r="D26" s="21"/>
      <c r="E26" s="21"/>
      <c r="F26" s="21"/>
      <c r="G26" s="21"/>
      <c r="H26" s="21"/>
      <c r="I26" s="21"/>
      <c r="J26" s="21"/>
      <c r="K26" s="21"/>
      <c r="L26" s="38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="26" customFormat="true" ht="6.95" hidden="false" customHeight="true" outlineLevel="0" collapsed="false">
      <c r="A27" s="21"/>
      <c r="B27" s="22"/>
      <c r="C27" s="21"/>
      <c r="D27" s="71"/>
      <c r="E27" s="71"/>
      <c r="F27" s="71"/>
      <c r="G27" s="71"/>
      <c r="H27" s="71"/>
      <c r="I27" s="71"/>
      <c r="J27" s="71"/>
      <c r="K27" s="71"/>
      <c r="L27" s="38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="26" customFormat="true" ht="25.45" hidden="false" customHeight="true" outlineLevel="0" collapsed="false">
      <c r="A28" s="21"/>
      <c r="B28" s="22"/>
      <c r="C28" s="21"/>
      <c r="D28" s="102" t="s">
        <v>34</v>
      </c>
      <c r="E28" s="21"/>
      <c r="F28" s="21"/>
      <c r="G28" s="21"/>
      <c r="H28" s="21"/>
      <c r="I28" s="21"/>
      <c r="J28" s="103" t="n">
        <f aca="false">ROUND(J133, 2)</f>
        <v>0</v>
      </c>
      <c r="K28" s="21"/>
      <c r="L28" s="38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="26" customFormat="true" ht="6.95" hidden="false" customHeight="true" outlineLevel="0" collapsed="false">
      <c r="A29" s="21"/>
      <c r="B29" s="22"/>
      <c r="C29" s="21"/>
      <c r="D29" s="71"/>
      <c r="E29" s="71"/>
      <c r="F29" s="71"/>
      <c r="G29" s="71"/>
      <c r="H29" s="71"/>
      <c r="I29" s="71"/>
      <c r="J29" s="71"/>
      <c r="K29" s="71"/>
      <c r="L29" s="38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="26" customFormat="true" ht="14.4" hidden="false" customHeight="true" outlineLevel="0" collapsed="false">
      <c r="A30" s="21"/>
      <c r="B30" s="22"/>
      <c r="C30" s="21"/>
      <c r="D30" s="21"/>
      <c r="E30" s="21"/>
      <c r="F30" s="104" t="s">
        <v>36</v>
      </c>
      <c r="G30" s="21"/>
      <c r="H30" s="21"/>
      <c r="I30" s="104" t="s">
        <v>35</v>
      </c>
      <c r="J30" s="104" t="s">
        <v>37</v>
      </c>
      <c r="K30" s="21"/>
      <c r="L30" s="38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="26" customFormat="true" ht="14.4" hidden="false" customHeight="true" outlineLevel="0" collapsed="false">
      <c r="A31" s="21"/>
      <c r="B31" s="22"/>
      <c r="C31" s="21"/>
      <c r="D31" s="105" t="s">
        <v>38</v>
      </c>
      <c r="E31" s="15" t="s">
        <v>39</v>
      </c>
      <c r="F31" s="106" t="n">
        <f aca="false">ROUND((SUM(BE133:BE279)),  2)</f>
        <v>0</v>
      </c>
      <c r="G31" s="21"/>
      <c r="H31" s="21"/>
      <c r="I31" s="107" t="n">
        <v>0.21</v>
      </c>
      <c r="J31" s="106" t="n">
        <f aca="false">ROUND(((SUM(BE133:BE279))*I31),  2)</f>
        <v>0</v>
      </c>
      <c r="K31" s="21"/>
      <c r="L31" s="38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="26" customFormat="true" ht="14.4" hidden="false" customHeight="true" outlineLevel="0" collapsed="false">
      <c r="A32" s="21"/>
      <c r="B32" s="22"/>
      <c r="C32" s="21"/>
      <c r="D32" s="21"/>
      <c r="E32" s="15" t="s">
        <v>40</v>
      </c>
      <c r="F32" s="106" t="n">
        <f aca="false">ROUND((SUM(BF133:BF279)),  2)</f>
        <v>0</v>
      </c>
      <c r="G32" s="21"/>
      <c r="H32" s="21"/>
      <c r="I32" s="107" t="n">
        <v>0.12</v>
      </c>
      <c r="J32" s="106" t="n">
        <f aca="false">ROUND(((SUM(BF133:BF279))*I32),  2)</f>
        <v>0</v>
      </c>
      <c r="K32" s="21"/>
      <c r="L32" s="38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="26" customFormat="true" ht="14.4" hidden="true" customHeight="true" outlineLevel="0" collapsed="false">
      <c r="A33" s="21"/>
      <c r="B33" s="22"/>
      <c r="C33" s="21"/>
      <c r="D33" s="21"/>
      <c r="E33" s="15" t="s">
        <v>41</v>
      </c>
      <c r="F33" s="106" t="n">
        <f aca="false">ROUND((SUM(BG133:BG279)),  2)</f>
        <v>0</v>
      </c>
      <c r="G33" s="21"/>
      <c r="H33" s="21"/>
      <c r="I33" s="107" t="n">
        <v>0.21</v>
      </c>
      <c r="J33" s="106" t="n">
        <f aca="false">0</f>
        <v>0</v>
      </c>
      <c r="K33" s="21"/>
      <c r="L33" s="38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="26" customFormat="true" ht="14.4" hidden="true" customHeight="true" outlineLevel="0" collapsed="false">
      <c r="A34" s="21"/>
      <c r="B34" s="22"/>
      <c r="C34" s="21"/>
      <c r="D34" s="21"/>
      <c r="E34" s="15" t="s">
        <v>42</v>
      </c>
      <c r="F34" s="106" t="n">
        <f aca="false">ROUND((SUM(BH133:BH279)),  2)</f>
        <v>0</v>
      </c>
      <c r="G34" s="21"/>
      <c r="H34" s="21"/>
      <c r="I34" s="107" t="n">
        <v>0.12</v>
      </c>
      <c r="J34" s="106" t="n">
        <f aca="false">0</f>
        <v>0</v>
      </c>
      <c r="K34" s="21"/>
      <c r="L34" s="38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="26" customFormat="true" ht="14.4" hidden="true" customHeight="true" outlineLevel="0" collapsed="false">
      <c r="A35" s="21"/>
      <c r="B35" s="22"/>
      <c r="C35" s="21"/>
      <c r="D35" s="21"/>
      <c r="E35" s="15" t="s">
        <v>43</v>
      </c>
      <c r="F35" s="106" t="n">
        <f aca="false">ROUND((SUM(BI133:BI279)),  2)</f>
        <v>0</v>
      </c>
      <c r="G35" s="21"/>
      <c r="H35" s="21"/>
      <c r="I35" s="107" t="n">
        <v>0</v>
      </c>
      <c r="J35" s="106" t="n">
        <f aca="false">0</f>
        <v>0</v>
      </c>
      <c r="K35" s="21"/>
      <c r="L35" s="38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38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="26" customFormat="true" ht="25.45" hidden="false" customHeight="true" outlineLevel="0" collapsed="false">
      <c r="A37" s="21"/>
      <c r="B37" s="22"/>
      <c r="C37" s="108"/>
      <c r="D37" s="109" t="s">
        <v>44</v>
      </c>
      <c r="E37" s="62"/>
      <c r="F37" s="62"/>
      <c r="G37" s="110" t="s">
        <v>45</v>
      </c>
      <c r="H37" s="111" t="s">
        <v>46</v>
      </c>
      <c r="I37" s="62"/>
      <c r="J37" s="112" t="n">
        <f aca="false">SUM(J28:J35)</f>
        <v>0</v>
      </c>
      <c r="K37" s="113"/>
      <c r="L37" s="38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="26" customFormat="true" ht="14.4" hidden="false" customHeight="true" outlineLevel="0" collapsed="false">
      <c r="A38" s="21"/>
      <c r="B38" s="22"/>
      <c r="C38" s="21"/>
      <c r="D38" s="21"/>
      <c r="E38" s="21"/>
      <c r="F38" s="21"/>
      <c r="G38" s="21"/>
      <c r="H38" s="21"/>
      <c r="I38" s="21"/>
      <c r="J38" s="21"/>
      <c r="K38" s="21"/>
      <c r="L38" s="38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6" customFormat="true" ht="14.4" hidden="false" customHeight="true" outlineLevel="0" collapsed="false">
      <c r="B50" s="38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8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6" customFormat="true" ht="12.8" hidden="false" customHeight="false" outlineLevel="0" collapsed="false">
      <c r="A61" s="21"/>
      <c r="B61" s="22"/>
      <c r="C61" s="21"/>
      <c r="D61" s="41" t="s">
        <v>49</v>
      </c>
      <c r="E61" s="24"/>
      <c r="F61" s="114" t="s">
        <v>50</v>
      </c>
      <c r="G61" s="41" t="s">
        <v>49</v>
      </c>
      <c r="H61" s="24"/>
      <c r="I61" s="24"/>
      <c r="J61" s="115" t="s">
        <v>50</v>
      </c>
      <c r="K61" s="24"/>
      <c r="L61" s="38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6" customFormat="true" ht="12.8" hidden="false" customHeight="false" outlineLevel="0" collapsed="false">
      <c r="A65" s="21"/>
      <c r="B65" s="22"/>
      <c r="C65" s="21"/>
      <c r="D65" s="39" t="s">
        <v>51</v>
      </c>
      <c r="E65" s="42"/>
      <c r="F65" s="42"/>
      <c r="G65" s="39" t="s">
        <v>52</v>
      </c>
      <c r="H65" s="42"/>
      <c r="I65" s="42"/>
      <c r="J65" s="42"/>
      <c r="K65" s="42"/>
      <c r="L65" s="38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6" customFormat="true" ht="12.8" hidden="false" customHeight="false" outlineLevel="0" collapsed="false">
      <c r="A76" s="21"/>
      <c r="B76" s="22"/>
      <c r="C76" s="21"/>
      <c r="D76" s="41" t="s">
        <v>49</v>
      </c>
      <c r="E76" s="24"/>
      <c r="F76" s="114" t="s">
        <v>50</v>
      </c>
      <c r="G76" s="41" t="s">
        <v>49</v>
      </c>
      <c r="H76" s="24"/>
      <c r="I76" s="24"/>
      <c r="J76" s="115" t="s">
        <v>50</v>
      </c>
      <c r="K76" s="24"/>
      <c r="L76" s="38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="26" customFormat="true" ht="14.4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="26" customFormat="true" ht="24.95" hidden="false" customHeight="true" outlineLevel="0" collapsed="false">
      <c r="A82" s="21"/>
      <c r="B82" s="22"/>
      <c r="C82" s="7" t="s">
        <v>82</v>
      </c>
      <c r="D82" s="21"/>
      <c r="E82" s="21"/>
      <c r="F82" s="21"/>
      <c r="G82" s="21"/>
      <c r="H82" s="21"/>
      <c r="I82" s="21"/>
      <c r="J82" s="21"/>
      <c r="K82" s="21"/>
      <c r="L82" s="38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="26" customFormat="true" ht="12" hidden="false" customHeight="true" outlineLevel="0" collapsed="false">
      <c r="A84" s="21"/>
      <c r="B84" s="22"/>
      <c r="C84" s="15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="26" customFormat="true" ht="16.5" hidden="false" customHeight="true" outlineLevel="0" collapsed="false">
      <c r="A85" s="21"/>
      <c r="B85" s="22"/>
      <c r="C85" s="21"/>
      <c r="D85" s="21"/>
      <c r="E85" s="99" t="str">
        <f aca="false">E7</f>
        <v>Oprava bytu č.142</v>
      </c>
      <c r="F85" s="99"/>
      <c r="G85" s="99"/>
      <c r="H85" s="99"/>
      <c r="I85" s="21"/>
      <c r="J85" s="21"/>
      <c r="K85" s="21"/>
      <c r="L85" s="38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38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16" t="str">
        <f aca="false">F10</f>
        <v>Jabloňova 26, Brno</v>
      </c>
      <c r="G87" s="21"/>
      <c r="H87" s="21"/>
      <c r="I87" s="15" t="s">
        <v>21</v>
      </c>
      <c r="J87" s="100" t="str">
        <f aca="false">IF(J10="","",J10)</f>
        <v>11. 11. 2024</v>
      </c>
      <c r="K87" s="21"/>
      <c r="L87" s="38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16" t="str">
        <f aca="false">E13</f>
        <v>MmBrna, OSM Husova 3, Brno</v>
      </c>
      <c r="G89" s="21"/>
      <c r="H89" s="21"/>
      <c r="I89" s="15" t="s">
        <v>29</v>
      </c>
      <c r="J89" s="16" t="str">
        <f aca="false">E19</f>
        <v>Radka Volková</v>
      </c>
      <c r="K89" s="21"/>
      <c r="L89" s="38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16" t="str">
        <f aca="false">IF(E16="","",E16)</f>
        <v>Vyplň údaj</v>
      </c>
      <c r="G90" s="21"/>
      <c r="H90" s="21"/>
      <c r="I90" s="15" t="s">
        <v>32</v>
      </c>
      <c r="J90" s="16" t="str">
        <f aca="false">E22</f>
        <v>Radka Volková</v>
      </c>
      <c r="K90" s="21"/>
      <c r="L90" s="38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="26" customFormat="true" ht="10.3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38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="26" customFormat="true" ht="29.3" hidden="false" customHeight="true" outlineLevel="0" collapsed="false">
      <c r="A92" s="21"/>
      <c r="B92" s="22"/>
      <c r="C92" s="116" t="s">
        <v>83</v>
      </c>
      <c r="D92" s="108"/>
      <c r="E92" s="108"/>
      <c r="F92" s="108"/>
      <c r="G92" s="108"/>
      <c r="H92" s="108"/>
      <c r="I92" s="108"/>
      <c r="J92" s="117" t="s">
        <v>84</v>
      </c>
      <c r="K92" s="108"/>
      <c r="L92" s="38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="26" customFormat="true" ht="10.3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="26" customFormat="true" ht="22.8" hidden="false" customHeight="true" outlineLevel="0" collapsed="false">
      <c r="A94" s="21"/>
      <c r="B94" s="22"/>
      <c r="C94" s="118" t="s">
        <v>85</v>
      </c>
      <c r="D94" s="21"/>
      <c r="E94" s="21"/>
      <c r="F94" s="21"/>
      <c r="G94" s="21"/>
      <c r="H94" s="21"/>
      <c r="I94" s="21"/>
      <c r="J94" s="103" t="n">
        <f aca="false">J133</f>
        <v>0</v>
      </c>
      <c r="K94" s="21"/>
      <c r="L94" s="38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U94" s="3" t="s">
        <v>86</v>
      </c>
    </row>
    <row r="95" s="119" customFormat="true" ht="24.95" hidden="false" customHeight="true" outlineLevel="0" collapsed="false">
      <c r="B95" s="120"/>
      <c r="D95" s="121" t="s">
        <v>87</v>
      </c>
      <c r="E95" s="122"/>
      <c r="F95" s="122"/>
      <c r="G95" s="122"/>
      <c r="H95" s="122"/>
      <c r="I95" s="122"/>
      <c r="J95" s="123" t="n">
        <f aca="false">J134</f>
        <v>0</v>
      </c>
      <c r="L95" s="120"/>
    </row>
    <row r="96" s="124" customFormat="true" ht="19.9" hidden="false" customHeight="true" outlineLevel="0" collapsed="false">
      <c r="B96" s="125"/>
      <c r="D96" s="126" t="s">
        <v>88</v>
      </c>
      <c r="E96" s="127"/>
      <c r="F96" s="127"/>
      <c r="G96" s="127"/>
      <c r="H96" s="127"/>
      <c r="I96" s="127"/>
      <c r="J96" s="128" t="n">
        <f aca="false">J135</f>
        <v>0</v>
      </c>
      <c r="L96" s="125"/>
    </row>
    <row r="97" s="124" customFormat="true" ht="19.9" hidden="false" customHeight="true" outlineLevel="0" collapsed="false">
      <c r="B97" s="125"/>
      <c r="D97" s="126" t="s">
        <v>89</v>
      </c>
      <c r="E97" s="127"/>
      <c r="F97" s="127"/>
      <c r="G97" s="127"/>
      <c r="H97" s="127"/>
      <c r="I97" s="127"/>
      <c r="J97" s="128" t="n">
        <f aca="false">J146</f>
        <v>0</v>
      </c>
      <c r="L97" s="125"/>
    </row>
    <row r="98" s="124" customFormat="true" ht="19.9" hidden="false" customHeight="true" outlineLevel="0" collapsed="false">
      <c r="B98" s="125"/>
      <c r="D98" s="126" t="s">
        <v>90</v>
      </c>
      <c r="E98" s="127"/>
      <c r="F98" s="127"/>
      <c r="G98" s="127"/>
      <c r="H98" s="127"/>
      <c r="I98" s="127"/>
      <c r="J98" s="128" t="n">
        <f aca="false">J158</f>
        <v>0</v>
      </c>
      <c r="L98" s="125"/>
    </row>
    <row r="99" s="124" customFormat="true" ht="19.9" hidden="false" customHeight="true" outlineLevel="0" collapsed="false">
      <c r="B99" s="125"/>
      <c r="D99" s="126" t="s">
        <v>91</v>
      </c>
      <c r="E99" s="127"/>
      <c r="F99" s="127"/>
      <c r="G99" s="127"/>
      <c r="H99" s="127"/>
      <c r="I99" s="127"/>
      <c r="J99" s="128" t="n">
        <f aca="false">J164</f>
        <v>0</v>
      </c>
      <c r="L99" s="125"/>
    </row>
    <row r="100" s="119" customFormat="true" ht="24.95" hidden="false" customHeight="true" outlineLevel="0" collapsed="false">
      <c r="B100" s="120"/>
      <c r="D100" s="121" t="s">
        <v>92</v>
      </c>
      <c r="E100" s="122"/>
      <c r="F100" s="122"/>
      <c r="G100" s="122"/>
      <c r="H100" s="122"/>
      <c r="I100" s="122"/>
      <c r="J100" s="123" t="n">
        <f aca="false">J166</f>
        <v>0</v>
      </c>
      <c r="L100" s="120"/>
    </row>
    <row r="101" s="124" customFormat="true" ht="19.9" hidden="false" customHeight="true" outlineLevel="0" collapsed="false">
      <c r="B101" s="125"/>
      <c r="D101" s="126" t="s">
        <v>93</v>
      </c>
      <c r="E101" s="127"/>
      <c r="F101" s="127"/>
      <c r="G101" s="127"/>
      <c r="H101" s="127"/>
      <c r="I101" s="127"/>
      <c r="J101" s="128" t="n">
        <f aca="false">J167</f>
        <v>0</v>
      </c>
      <c r="L101" s="125"/>
    </row>
    <row r="102" s="124" customFormat="true" ht="19.9" hidden="false" customHeight="true" outlineLevel="0" collapsed="false">
      <c r="B102" s="125"/>
      <c r="D102" s="126" t="s">
        <v>94</v>
      </c>
      <c r="E102" s="127"/>
      <c r="F102" s="127"/>
      <c r="G102" s="127"/>
      <c r="H102" s="127"/>
      <c r="I102" s="127"/>
      <c r="J102" s="128" t="n">
        <f aca="false">J171</f>
        <v>0</v>
      </c>
      <c r="L102" s="125"/>
    </row>
    <row r="103" s="124" customFormat="true" ht="19.9" hidden="false" customHeight="true" outlineLevel="0" collapsed="false">
      <c r="B103" s="125"/>
      <c r="D103" s="126" t="s">
        <v>95</v>
      </c>
      <c r="E103" s="127"/>
      <c r="F103" s="127"/>
      <c r="G103" s="127"/>
      <c r="H103" s="127"/>
      <c r="I103" s="127"/>
      <c r="J103" s="128" t="n">
        <f aca="false">J186</f>
        <v>0</v>
      </c>
      <c r="L103" s="125"/>
    </row>
    <row r="104" s="124" customFormat="true" ht="19.9" hidden="false" customHeight="true" outlineLevel="0" collapsed="false">
      <c r="B104" s="125"/>
      <c r="D104" s="126" t="s">
        <v>96</v>
      </c>
      <c r="E104" s="127"/>
      <c r="F104" s="127"/>
      <c r="G104" s="127"/>
      <c r="H104" s="127"/>
      <c r="I104" s="127"/>
      <c r="J104" s="128" t="n">
        <f aca="false">J189</f>
        <v>0</v>
      </c>
      <c r="L104" s="125"/>
    </row>
    <row r="105" s="124" customFormat="true" ht="19.9" hidden="false" customHeight="true" outlineLevel="0" collapsed="false">
      <c r="B105" s="125"/>
      <c r="D105" s="126" t="s">
        <v>97</v>
      </c>
      <c r="E105" s="127"/>
      <c r="F105" s="127"/>
      <c r="G105" s="127"/>
      <c r="H105" s="127"/>
      <c r="I105" s="127"/>
      <c r="J105" s="128" t="n">
        <f aca="false">J200</f>
        <v>0</v>
      </c>
      <c r="L105" s="125"/>
    </row>
    <row r="106" s="124" customFormat="true" ht="19.9" hidden="false" customHeight="true" outlineLevel="0" collapsed="false">
      <c r="B106" s="125"/>
      <c r="D106" s="126" t="s">
        <v>98</v>
      </c>
      <c r="E106" s="127"/>
      <c r="F106" s="127"/>
      <c r="G106" s="127"/>
      <c r="H106" s="127"/>
      <c r="I106" s="127"/>
      <c r="J106" s="128" t="n">
        <f aca="false">J214</f>
        <v>0</v>
      </c>
      <c r="L106" s="125"/>
    </row>
    <row r="107" s="124" customFormat="true" ht="19.9" hidden="false" customHeight="true" outlineLevel="0" collapsed="false">
      <c r="B107" s="125"/>
      <c r="D107" s="126" t="s">
        <v>99</v>
      </c>
      <c r="E107" s="127"/>
      <c r="F107" s="127"/>
      <c r="G107" s="127"/>
      <c r="H107" s="127"/>
      <c r="I107" s="127"/>
      <c r="J107" s="128" t="n">
        <f aca="false">J219</f>
        <v>0</v>
      </c>
      <c r="L107" s="125"/>
    </row>
    <row r="108" s="124" customFormat="true" ht="19.9" hidden="false" customHeight="true" outlineLevel="0" collapsed="false">
      <c r="B108" s="125"/>
      <c r="D108" s="126" t="s">
        <v>100</v>
      </c>
      <c r="E108" s="127"/>
      <c r="F108" s="127"/>
      <c r="G108" s="127"/>
      <c r="H108" s="127"/>
      <c r="I108" s="127"/>
      <c r="J108" s="128" t="n">
        <f aca="false">J230</f>
        <v>0</v>
      </c>
      <c r="L108" s="125"/>
    </row>
    <row r="109" s="124" customFormat="true" ht="19.9" hidden="false" customHeight="true" outlineLevel="0" collapsed="false">
      <c r="B109" s="125"/>
      <c r="D109" s="126" t="s">
        <v>101</v>
      </c>
      <c r="E109" s="127"/>
      <c r="F109" s="127"/>
      <c r="G109" s="127"/>
      <c r="H109" s="127"/>
      <c r="I109" s="127"/>
      <c r="J109" s="128" t="n">
        <f aca="false">J233</f>
        <v>0</v>
      </c>
      <c r="L109" s="125"/>
    </row>
    <row r="110" s="124" customFormat="true" ht="19.9" hidden="false" customHeight="true" outlineLevel="0" collapsed="false">
      <c r="B110" s="125"/>
      <c r="D110" s="126" t="s">
        <v>102</v>
      </c>
      <c r="E110" s="127"/>
      <c r="F110" s="127"/>
      <c r="G110" s="127"/>
      <c r="H110" s="127"/>
      <c r="I110" s="127"/>
      <c r="J110" s="128" t="n">
        <f aca="false">J252</f>
        <v>0</v>
      </c>
      <c r="L110" s="125"/>
    </row>
    <row r="111" s="124" customFormat="true" ht="19.9" hidden="false" customHeight="true" outlineLevel="0" collapsed="false">
      <c r="B111" s="125"/>
      <c r="D111" s="126" t="s">
        <v>103</v>
      </c>
      <c r="E111" s="127"/>
      <c r="F111" s="127"/>
      <c r="G111" s="127"/>
      <c r="H111" s="127"/>
      <c r="I111" s="127"/>
      <c r="J111" s="128" t="n">
        <f aca="false">J260</f>
        <v>0</v>
      </c>
      <c r="L111" s="125"/>
    </row>
    <row r="112" s="119" customFormat="true" ht="24.95" hidden="false" customHeight="true" outlineLevel="0" collapsed="false">
      <c r="B112" s="120"/>
      <c r="D112" s="121" t="s">
        <v>104</v>
      </c>
      <c r="E112" s="122"/>
      <c r="F112" s="122"/>
      <c r="G112" s="122"/>
      <c r="H112" s="122"/>
      <c r="I112" s="122"/>
      <c r="J112" s="123" t="n">
        <f aca="false">J272</f>
        <v>0</v>
      </c>
      <c r="L112" s="120"/>
    </row>
    <row r="113" s="119" customFormat="true" ht="24.95" hidden="false" customHeight="true" outlineLevel="0" collapsed="false">
      <c r="B113" s="120"/>
      <c r="D113" s="121" t="s">
        <v>105</v>
      </c>
      <c r="E113" s="122"/>
      <c r="F113" s="122"/>
      <c r="G113" s="122"/>
      <c r="H113" s="122"/>
      <c r="I113" s="122"/>
      <c r="J113" s="123" t="n">
        <f aca="false">J275</f>
        <v>0</v>
      </c>
      <c r="L113" s="120"/>
    </row>
    <row r="114" s="124" customFormat="true" ht="19.9" hidden="false" customHeight="true" outlineLevel="0" collapsed="false">
      <c r="B114" s="125"/>
      <c r="D114" s="126" t="s">
        <v>106</v>
      </c>
      <c r="E114" s="127"/>
      <c r="F114" s="127"/>
      <c r="G114" s="127"/>
      <c r="H114" s="127"/>
      <c r="I114" s="127"/>
      <c r="J114" s="128" t="n">
        <f aca="false">J276</f>
        <v>0</v>
      </c>
      <c r="L114" s="125"/>
    </row>
    <row r="115" s="124" customFormat="true" ht="19.9" hidden="false" customHeight="true" outlineLevel="0" collapsed="false">
      <c r="B115" s="125"/>
      <c r="D115" s="126" t="s">
        <v>107</v>
      </c>
      <c r="E115" s="127"/>
      <c r="F115" s="127"/>
      <c r="G115" s="127"/>
      <c r="H115" s="127"/>
      <c r="I115" s="127"/>
      <c r="J115" s="128" t="n">
        <f aca="false">J278</f>
        <v>0</v>
      </c>
      <c r="L115" s="125"/>
    </row>
    <row r="116" s="26" customFormat="true" ht="21.85" hidden="false" customHeight="true" outlineLevel="0" collapsed="false">
      <c r="A116" s="21"/>
      <c r="B116" s="22"/>
      <c r="C116" s="21"/>
      <c r="D116" s="21"/>
      <c r="E116" s="21"/>
      <c r="F116" s="21"/>
      <c r="G116" s="21"/>
      <c r="H116" s="21"/>
      <c r="I116" s="21"/>
      <c r="J116" s="21"/>
      <c r="K116" s="21"/>
      <c r="L116" s="38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="26" customFormat="true" ht="6.95" hidden="false" customHeight="true" outlineLevel="0" collapsed="false">
      <c r="A117" s="21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8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21" s="26" customFormat="true" ht="6.95" hidden="false" customHeight="true" outlineLevel="0" collapsed="false">
      <c r="A121" s="21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38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="26" customFormat="true" ht="24.95" hidden="false" customHeight="true" outlineLevel="0" collapsed="false">
      <c r="A122" s="21"/>
      <c r="B122" s="22"/>
      <c r="C122" s="7" t="s">
        <v>108</v>
      </c>
      <c r="D122" s="21"/>
      <c r="E122" s="21"/>
      <c r="F122" s="21"/>
      <c r="G122" s="21"/>
      <c r="H122" s="21"/>
      <c r="I122" s="21"/>
      <c r="J122" s="21"/>
      <c r="K122" s="21"/>
      <c r="L122" s="38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="26" customFormat="true" ht="6.95" hidden="false" customHeight="true" outlineLevel="0" collapsed="false">
      <c r="A123" s="21"/>
      <c r="B123" s="22"/>
      <c r="C123" s="21"/>
      <c r="D123" s="21"/>
      <c r="E123" s="21"/>
      <c r="F123" s="21"/>
      <c r="G123" s="21"/>
      <c r="H123" s="21"/>
      <c r="I123" s="21"/>
      <c r="J123" s="21"/>
      <c r="K123" s="21"/>
      <c r="L123" s="38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="26" customFormat="true" ht="12" hidden="false" customHeight="true" outlineLevel="0" collapsed="false">
      <c r="A124" s="21"/>
      <c r="B124" s="22"/>
      <c r="C124" s="15" t="s">
        <v>15</v>
      </c>
      <c r="D124" s="21"/>
      <c r="E124" s="21"/>
      <c r="F124" s="21"/>
      <c r="G124" s="21"/>
      <c r="H124" s="21"/>
      <c r="I124" s="21"/>
      <c r="J124" s="21"/>
      <c r="K124" s="21"/>
      <c r="L124" s="38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="26" customFormat="true" ht="16.5" hidden="false" customHeight="true" outlineLevel="0" collapsed="false">
      <c r="A125" s="21"/>
      <c r="B125" s="22"/>
      <c r="C125" s="21"/>
      <c r="D125" s="21"/>
      <c r="E125" s="99" t="str">
        <f aca="false">E7</f>
        <v>Oprava bytu č.142</v>
      </c>
      <c r="F125" s="99"/>
      <c r="G125" s="99"/>
      <c r="H125" s="99"/>
      <c r="I125" s="21"/>
      <c r="J125" s="21"/>
      <c r="K125" s="21"/>
      <c r="L125" s="38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="26" customFormat="true" ht="6.95" hidden="false" customHeight="true" outlineLevel="0" collapsed="false">
      <c r="A126" s="21"/>
      <c r="B126" s="22"/>
      <c r="C126" s="21"/>
      <c r="D126" s="21"/>
      <c r="E126" s="21"/>
      <c r="F126" s="21"/>
      <c r="G126" s="21"/>
      <c r="H126" s="21"/>
      <c r="I126" s="21"/>
      <c r="J126" s="21"/>
      <c r="K126" s="21"/>
      <c r="L126" s="38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="26" customFormat="true" ht="12" hidden="false" customHeight="true" outlineLevel="0" collapsed="false">
      <c r="A127" s="21"/>
      <c r="B127" s="22"/>
      <c r="C127" s="15" t="s">
        <v>19</v>
      </c>
      <c r="D127" s="21"/>
      <c r="E127" s="21"/>
      <c r="F127" s="16" t="str">
        <f aca="false">F10</f>
        <v>Jabloňova 26, Brno</v>
      </c>
      <c r="G127" s="21"/>
      <c r="H127" s="21"/>
      <c r="I127" s="15" t="s">
        <v>21</v>
      </c>
      <c r="J127" s="100" t="str">
        <f aca="false">IF(J10="","",J10)</f>
        <v>11. 11. 2024</v>
      </c>
      <c r="K127" s="21"/>
      <c r="L127" s="38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="26" customFormat="true" ht="6.95" hidden="false" customHeight="true" outlineLevel="0" collapsed="false">
      <c r="A128" s="21"/>
      <c r="B128" s="22"/>
      <c r="C128" s="21"/>
      <c r="D128" s="21"/>
      <c r="E128" s="21"/>
      <c r="F128" s="21"/>
      <c r="G128" s="21"/>
      <c r="H128" s="21"/>
      <c r="I128" s="21"/>
      <c r="J128" s="21"/>
      <c r="K128" s="21"/>
      <c r="L128" s="38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="26" customFormat="true" ht="15.15" hidden="false" customHeight="true" outlineLevel="0" collapsed="false">
      <c r="A129" s="21"/>
      <c r="B129" s="22"/>
      <c r="C129" s="15" t="s">
        <v>23</v>
      </c>
      <c r="D129" s="21"/>
      <c r="E129" s="21"/>
      <c r="F129" s="16" t="str">
        <f aca="false">E13</f>
        <v>MmBrna, OSM Husova 3, Brno</v>
      </c>
      <c r="G129" s="21"/>
      <c r="H129" s="21"/>
      <c r="I129" s="15" t="s">
        <v>29</v>
      </c>
      <c r="J129" s="16" t="str">
        <f aca="false">E19</f>
        <v>Radka Volková</v>
      </c>
      <c r="K129" s="21"/>
      <c r="L129" s="38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="26" customFormat="true" ht="15.15" hidden="false" customHeight="true" outlineLevel="0" collapsed="false">
      <c r="A130" s="21"/>
      <c r="B130" s="22"/>
      <c r="C130" s="15" t="s">
        <v>27</v>
      </c>
      <c r="D130" s="21"/>
      <c r="E130" s="21"/>
      <c r="F130" s="16" t="str">
        <f aca="false">IF(E16="","",E16)</f>
        <v>Vyplň údaj</v>
      </c>
      <c r="G130" s="21"/>
      <c r="H130" s="21"/>
      <c r="I130" s="15" t="s">
        <v>32</v>
      </c>
      <c r="J130" s="16" t="str">
        <f aca="false">E22</f>
        <v>Radka Volková</v>
      </c>
      <c r="K130" s="21"/>
      <c r="L130" s="38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="26" customFormat="true" ht="10.3" hidden="false" customHeight="true" outlineLevel="0" collapsed="false">
      <c r="A131" s="21"/>
      <c r="B131" s="22"/>
      <c r="C131" s="21"/>
      <c r="D131" s="21"/>
      <c r="E131" s="21"/>
      <c r="F131" s="21"/>
      <c r="G131" s="21"/>
      <c r="H131" s="21"/>
      <c r="I131" s="21"/>
      <c r="J131" s="21"/>
      <c r="K131" s="21"/>
      <c r="L131" s="38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="135" customFormat="true" ht="29.3" hidden="false" customHeight="true" outlineLevel="0" collapsed="false">
      <c r="A132" s="129"/>
      <c r="B132" s="130"/>
      <c r="C132" s="131" t="s">
        <v>109</v>
      </c>
      <c r="D132" s="132" t="s">
        <v>59</v>
      </c>
      <c r="E132" s="132" t="s">
        <v>55</v>
      </c>
      <c r="F132" s="132" t="s">
        <v>56</v>
      </c>
      <c r="G132" s="132" t="s">
        <v>110</v>
      </c>
      <c r="H132" s="132" t="s">
        <v>111</v>
      </c>
      <c r="I132" s="132" t="s">
        <v>112</v>
      </c>
      <c r="J132" s="132" t="s">
        <v>84</v>
      </c>
      <c r="K132" s="133" t="s">
        <v>113</v>
      </c>
      <c r="L132" s="134"/>
      <c r="M132" s="67"/>
      <c r="N132" s="68" t="s">
        <v>38</v>
      </c>
      <c r="O132" s="68" t="s">
        <v>114</v>
      </c>
      <c r="P132" s="68" t="s">
        <v>115</v>
      </c>
      <c r="Q132" s="68" t="s">
        <v>116</v>
      </c>
      <c r="R132" s="68" t="s">
        <v>117</v>
      </c>
      <c r="S132" s="68" t="s">
        <v>118</v>
      </c>
      <c r="T132" s="69" t="s">
        <v>119</v>
      </c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</row>
    <row r="133" s="26" customFormat="true" ht="22.8" hidden="false" customHeight="true" outlineLevel="0" collapsed="false">
      <c r="A133" s="21"/>
      <c r="B133" s="22"/>
      <c r="C133" s="75" t="s">
        <v>120</v>
      </c>
      <c r="D133" s="21"/>
      <c r="E133" s="21"/>
      <c r="F133" s="21"/>
      <c r="G133" s="21"/>
      <c r="H133" s="21"/>
      <c r="I133" s="21"/>
      <c r="J133" s="136" t="n">
        <f aca="false">BK133</f>
        <v>0</v>
      </c>
      <c r="K133" s="21"/>
      <c r="L133" s="22"/>
      <c r="M133" s="70"/>
      <c r="N133" s="57"/>
      <c r="O133" s="71"/>
      <c r="P133" s="137" t="n">
        <f aca="false">P134+P166+P272+P275</f>
        <v>0</v>
      </c>
      <c r="Q133" s="71"/>
      <c r="R133" s="137" t="n">
        <f aca="false">R134+R166+R272+R275</f>
        <v>1.419679</v>
      </c>
      <c r="S133" s="71"/>
      <c r="T133" s="138" t="n">
        <f aca="false">T134+T166+T272+T275</f>
        <v>1.22579466</v>
      </c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T133" s="3" t="s">
        <v>73</v>
      </c>
      <c r="AU133" s="3" t="s">
        <v>86</v>
      </c>
      <c r="BK133" s="139" t="n">
        <f aca="false">BK134+BK166+BK272+BK275</f>
        <v>0</v>
      </c>
    </row>
    <row r="134" s="140" customFormat="true" ht="25.9" hidden="false" customHeight="true" outlineLevel="0" collapsed="false">
      <c r="B134" s="141"/>
      <c r="D134" s="142" t="s">
        <v>73</v>
      </c>
      <c r="E134" s="143" t="s">
        <v>121</v>
      </c>
      <c r="F134" s="143" t="s">
        <v>122</v>
      </c>
      <c r="I134" s="144"/>
      <c r="J134" s="145" t="n">
        <f aca="false">BK134</f>
        <v>0</v>
      </c>
      <c r="L134" s="141"/>
      <c r="M134" s="146"/>
      <c r="N134" s="147"/>
      <c r="O134" s="147"/>
      <c r="P134" s="148" t="n">
        <f aca="false">P135+P146+P158+P164</f>
        <v>0</v>
      </c>
      <c r="Q134" s="147"/>
      <c r="R134" s="148" t="n">
        <f aca="false">R135+R146+R158+R164</f>
        <v>0.62987638</v>
      </c>
      <c r="S134" s="147"/>
      <c r="T134" s="149" t="n">
        <f aca="false">T135+T146+T158+T164</f>
        <v>0.88586328</v>
      </c>
      <c r="AR134" s="142" t="s">
        <v>79</v>
      </c>
      <c r="AT134" s="150" t="s">
        <v>73</v>
      </c>
      <c r="AU134" s="150" t="s">
        <v>74</v>
      </c>
      <c r="AY134" s="142" t="s">
        <v>123</v>
      </c>
      <c r="BK134" s="151" t="n">
        <f aca="false">BK135+BK146+BK158+BK164</f>
        <v>0</v>
      </c>
    </row>
    <row r="135" s="140" customFormat="true" ht="22.8" hidden="false" customHeight="true" outlineLevel="0" collapsed="false">
      <c r="B135" s="141"/>
      <c r="D135" s="142" t="s">
        <v>73</v>
      </c>
      <c r="E135" s="152" t="s">
        <v>124</v>
      </c>
      <c r="F135" s="152" t="s">
        <v>125</v>
      </c>
      <c r="I135" s="144"/>
      <c r="J135" s="153" t="n">
        <f aca="false">BK135</f>
        <v>0</v>
      </c>
      <c r="L135" s="141"/>
      <c r="M135" s="146"/>
      <c r="N135" s="147"/>
      <c r="O135" s="147"/>
      <c r="P135" s="148" t="n">
        <f aca="false">SUM(P136:P145)</f>
        <v>0</v>
      </c>
      <c r="Q135" s="147"/>
      <c r="R135" s="148" t="n">
        <f aca="false">SUM(R136:R145)</f>
        <v>0.62803438</v>
      </c>
      <c r="S135" s="147"/>
      <c r="T135" s="149" t="n">
        <f aca="false">SUM(T136:T145)</f>
        <v>0.00037128</v>
      </c>
      <c r="AR135" s="142" t="s">
        <v>79</v>
      </c>
      <c r="AT135" s="150" t="s">
        <v>73</v>
      </c>
      <c r="AU135" s="150" t="s">
        <v>79</v>
      </c>
      <c r="AY135" s="142" t="s">
        <v>123</v>
      </c>
      <c r="BK135" s="151" t="n">
        <f aca="false">SUM(BK136:BK145)</f>
        <v>0</v>
      </c>
    </row>
    <row r="136" s="26" customFormat="true" ht="24.15" hidden="false" customHeight="true" outlineLevel="0" collapsed="false">
      <c r="A136" s="21"/>
      <c r="B136" s="154"/>
      <c r="C136" s="155" t="s">
        <v>79</v>
      </c>
      <c r="D136" s="155" t="s">
        <v>126</v>
      </c>
      <c r="E136" s="156" t="s">
        <v>127</v>
      </c>
      <c r="F136" s="157" t="s">
        <v>128</v>
      </c>
      <c r="G136" s="158" t="s">
        <v>129</v>
      </c>
      <c r="H136" s="159" t="n">
        <v>109.641</v>
      </c>
      <c r="I136" s="160"/>
      <c r="J136" s="161" t="n">
        <f aca="false">ROUND(I136*H136,2)</f>
        <v>0</v>
      </c>
      <c r="K136" s="157" t="s">
        <v>130</v>
      </c>
      <c r="L136" s="22"/>
      <c r="M136" s="162"/>
      <c r="N136" s="163" t="s">
        <v>40</v>
      </c>
      <c r="O136" s="59"/>
      <c r="P136" s="164" t="n">
        <f aca="false">O136*H136</f>
        <v>0</v>
      </c>
      <c r="Q136" s="164" t="n">
        <v>0.0057</v>
      </c>
      <c r="R136" s="164" t="n">
        <f aca="false">Q136*H136</f>
        <v>0.6249537</v>
      </c>
      <c r="S136" s="164" t="n">
        <v>0</v>
      </c>
      <c r="T136" s="165" t="n">
        <f aca="false">S136*H136</f>
        <v>0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R136" s="166" t="s">
        <v>131</v>
      </c>
      <c r="AT136" s="166" t="s">
        <v>126</v>
      </c>
      <c r="AU136" s="166" t="s">
        <v>132</v>
      </c>
      <c r="AY136" s="3" t="s">
        <v>123</v>
      </c>
      <c r="BE136" s="167" t="n">
        <f aca="false">IF(N136="základní",J136,0)</f>
        <v>0</v>
      </c>
      <c r="BF136" s="167" t="n">
        <f aca="false">IF(N136="snížená",J136,0)</f>
        <v>0</v>
      </c>
      <c r="BG136" s="167" t="n">
        <f aca="false">IF(N136="zákl. přenesená",J136,0)</f>
        <v>0</v>
      </c>
      <c r="BH136" s="167" t="n">
        <f aca="false">IF(N136="sníž. přenesená",J136,0)</f>
        <v>0</v>
      </c>
      <c r="BI136" s="167" t="n">
        <f aca="false">IF(N136="nulová",J136,0)</f>
        <v>0</v>
      </c>
      <c r="BJ136" s="3" t="s">
        <v>132</v>
      </c>
      <c r="BK136" s="167" t="n">
        <f aca="false">ROUND(I136*H136,2)</f>
        <v>0</v>
      </c>
      <c r="BL136" s="3" t="s">
        <v>131</v>
      </c>
      <c r="BM136" s="166" t="s">
        <v>133</v>
      </c>
    </row>
    <row r="137" s="168" customFormat="true" ht="12.8" hidden="false" customHeight="false" outlineLevel="0" collapsed="false">
      <c r="B137" s="169"/>
      <c r="D137" s="170" t="s">
        <v>134</v>
      </c>
      <c r="E137" s="171"/>
      <c r="F137" s="172" t="s">
        <v>135</v>
      </c>
      <c r="H137" s="173" t="n">
        <v>15.88</v>
      </c>
      <c r="I137" s="174"/>
      <c r="L137" s="169"/>
      <c r="M137" s="175"/>
      <c r="N137" s="176"/>
      <c r="O137" s="176"/>
      <c r="P137" s="176"/>
      <c r="Q137" s="176"/>
      <c r="R137" s="176"/>
      <c r="S137" s="176"/>
      <c r="T137" s="177"/>
      <c r="AT137" s="171" t="s">
        <v>134</v>
      </c>
      <c r="AU137" s="171" t="s">
        <v>132</v>
      </c>
      <c r="AV137" s="168" t="s">
        <v>132</v>
      </c>
      <c r="AW137" s="168" t="s">
        <v>31</v>
      </c>
      <c r="AX137" s="168" t="s">
        <v>74</v>
      </c>
      <c r="AY137" s="171" t="s">
        <v>123</v>
      </c>
    </row>
    <row r="138" s="168" customFormat="true" ht="12.8" hidden="false" customHeight="false" outlineLevel="0" collapsed="false">
      <c r="B138" s="169"/>
      <c r="D138" s="170" t="s">
        <v>134</v>
      </c>
      <c r="E138" s="171"/>
      <c r="F138" s="172" t="s">
        <v>136</v>
      </c>
      <c r="H138" s="173" t="n">
        <v>6.25</v>
      </c>
      <c r="I138" s="174"/>
      <c r="L138" s="169"/>
      <c r="M138" s="175"/>
      <c r="N138" s="176"/>
      <c r="O138" s="176"/>
      <c r="P138" s="176"/>
      <c r="Q138" s="176"/>
      <c r="R138" s="176"/>
      <c r="S138" s="176"/>
      <c r="T138" s="177"/>
      <c r="AT138" s="171" t="s">
        <v>134</v>
      </c>
      <c r="AU138" s="171" t="s">
        <v>132</v>
      </c>
      <c r="AV138" s="168" t="s">
        <v>132</v>
      </c>
      <c r="AW138" s="168" t="s">
        <v>31</v>
      </c>
      <c r="AX138" s="168" t="s">
        <v>74</v>
      </c>
      <c r="AY138" s="171" t="s">
        <v>123</v>
      </c>
    </row>
    <row r="139" s="168" customFormat="true" ht="19.25" hidden="false" customHeight="false" outlineLevel="0" collapsed="false">
      <c r="B139" s="169"/>
      <c r="D139" s="170" t="s">
        <v>134</v>
      </c>
      <c r="E139" s="171"/>
      <c r="F139" s="172" t="s">
        <v>137</v>
      </c>
      <c r="H139" s="173" t="n">
        <v>53.166</v>
      </c>
      <c r="I139" s="174"/>
      <c r="L139" s="169"/>
      <c r="M139" s="175"/>
      <c r="N139" s="176"/>
      <c r="O139" s="176"/>
      <c r="P139" s="176"/>
      <c r="Q139" s="176"/>
      <c r="R139" s="176"/>
      <c r="S139" s="176"/>
      <c r="T139" s="177"/>
      <c r="AT139" s="171" t="s">
        <v>134</v>
      </c>
      <c r="AU139" s="171" t="s">
        <v>132</v>
      </c>
      <c r="AV139" s="168" t="s">
        <v>132</v>
      </c>
      <c r="AW139" s="168" t="s">
        <v>31</v>
      </c>
      <c r="AX139" s="168" t="s">
        <v>74</v>
      </c>
      <c r="AY139" s="171" t="s">
        <v>123</v>
      </c>
    </row>
    <row r="140" s="168" customFormat="true" ht="12.8" hidden="false" customHeight="false" outlineLevel="0" collapsed="false">
      <c r="B140" s="169"/>
      <c r="D140" s="170" t="s">
        <v>134</v>
      </c>
      <c r="E140" s="171"/>
      <c r="F140" s="172" t="s">
        <v>138</v>
      </c>
      <c r="H140" s="173" t="n">
        <v>34.345</v>
      </c>
      <c r="I140" s="174"/>
      <c r="L140" s="169"/>
      <c r="M140" s="175"/>
      <c r="N140" s="176"/>
      <c r="O140" s="176"/>
      <c r="P140" s="176"/>
      <c r="Q140" s="176"/>
      <c r="R140" s="176"/>
      <c r="S140" s="176"/>
      <c r="T140" s="177"/>
      <c r="AT140" s="171" t="s">
        <v>134</v>
      </c>
      <c r="AU140" s="171" t="s">
        <v>132</v>
      </c>
      <c r="AV140" s="168" t="s">
        <v>132</v>
      </c>
      <c r="AW140" s="168" t="s">
        <v>31</v>
      </c>
      <c r="AX140" s="168" t="s">
        <v>74</v>
      </c>
      <c r="AY140" s="171" t="s">
        <v>123</v>
      </c>
    </row>
    <row r="141" s="178" customFormat="true" ht="12.8" hidden="false" customHeight="false" outlineLevel="0" collapsed="false">
      <c r="B141" s="179"/>
      <c r="D141" s="170" t="s">
        <v>134</v>
      </c>
      <c r="E141" s="180"/>
      <c r="F141" s="181" t="s">
        <v>139</v>
      </c>
      <c r="H141" s="182" t="n">
        <v>109.641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134</v>
      </c>
      <c r="AU141" s="180" t="s">
        <v>132</v>
      </c>
      <c r="AV141" s="178" t="s">
        <v>131</v>
      </c>
      <c r="AW141" s="178" t="s">
        <v>31</v>
      </c>
      <c r="AX141" s="178" t="s">
        <v>79</v>
      </c>
      <c r="AY141" s="180" t="s">
        <v>123</v>
      </c>
    </row>
    <row r="142" s="26" customFormat="true" ht="16.5" hidden="false" customHeight="true" outlineLevel="0" collapsed="false">
      <c r="A142" s="21"/>
      <c r="B142" s="154"/>
      <c r="C142" s="155" t="s">
        <v>132</v>
      </c>
      <c r="D142" s="155" t="s">
        <v>126</v>
      </c>
      <c r="E142" s="156" t="s">
        <v>140</v>
      </c>
      <c r="F142" s="157" t="s">
        <v>141</v>
      </c>
      <c r="G142" s="158" t="s">
        <v>129</v>
      </c>
      <c r="H142" s="159" t="n">
        <v>6.188</v>
      </c>
      <c r="I142" s="160"/>
      <c r="J142" s="161" t="n">
        <f aca="false">ROUND(I142*H142,2)</f>
        <v>0</v>
      </c>
      <c r="K142" s="157" t="s">
        <v>130</v>
      </c>
      <c r="L142" s="22"/>
      <c r="M142" s="162"/>
      <c r="N142" s="163" t="s">
        <v>40</v>
      </c>
      <c r="O142" s="59"/>
      <c r="P142" s="164" t="n">
        <f aca="false">O142*H142</f>
        <v>0</v>
      </c>
      <c r="Q142" s="164" t="n">
        <v>0.00011</v>
      </c>
      <c r="R142" s="164" t="n">
        <f aca="false">Q142*H142</f>
        <v>0.00068068</v>
      </c>
      <c r="S142" s="164" t="n">
        <v>6E-005</v>
      </c>
      <c r="T142" s="165" t="n">
        <f aca="false">S142*H142</f>
        <v>0.00037128</v>
      </c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R142" s="166" t="s">
        <v>131</v>
      </c>
      <c r="AT142" s="166" t="s">
        <v>126</v>
      </c>
      <c r="AU142" s="166" t="s">
        <v>132</v>
      </c>
      <c r="AY142" s="3" t="s">
        <v>123</v>
      </c>
      <c r="BE142" s="167" t="n">
        <f aca="false">IF(N142="základní",J142,0)</f>
        <v>0</v>
      </c>
      <c r="BF142" s="167" t="n">
        <f aca="false">IF(N142="snížená",J142,0)</f>
        <v>0</v>
      </c>
      <c r="BG142" s="167" t="n">
        <f aca="false">IF(N142="zákl. přenesená",J142,0)</f>
        <v>0</v>
      </c>
      <c r="BH142" s="167" t="n">
        <f aca="false">IF(N142="sníž. přenesená",J142,0)</f>
        <v>0</v>
      </c>
      <c r="BI142" s="167" t="n">
        <f aca="false">IF(N142="nulová",J142,0)</f>
        <v>0</v>
      </c>
      <c r="BJ142" s="3" t="s">
        <v>132</v>
      </c>
      <c r="BK142" s="167" t="n">
        <f aca="false">ROUND(I142*H142,2)</f>
        <v>0</v>
      </c>
      <c r="BL142" s="3" t="s">
        <v>131</v>
      </c>
      <c r="BM142" s="166" t="s">
        <v>142</v>
      </c>
    </row>
    <row r="143" s="168" customFormat="true" ht="12.8" hidden="false" customHeight="false" outlineLevel="0" collapsed="false">
      <c r="B143" s="169"/>
      <c r="D143" s="170" t="s">
        <v>134</v>
      </c>
      <c r="E143" s="171"/>
      <c r="F143" s="172" t="s">
        <v>143</v>
      </c>
      <c r="H143" s="173" t="n">
        <v>6.188</v>
      </c>
      <c r="I143" s="174"/>
      <c r="L143" s="169"/>
      <c r="M143" s="175"/>
      <c r="N143" s="176"/>
      <c r="O143" s="176"/>
      <c r="P143" s="176"/>
      <c r="Q143" s="176"/>
      <c r="R143" s="176"/>
      <c r="S143" s="176"/>
      <c r="T143" s="177"/>
      <c r="AT143" s="171" t="s">
        <v>134</v>
      </c>
      <c r="AU143" s="171" t="s">
        <v>132</v>
      </c>
      <c r="AV143" s="168" t="s">
        <v>132</v>
      </c>
      <c r="AW143" s="168" t="s">
        <v>31</v>
      </c>
      <c r="AX143" s="168" t="s">
        <v>79</v>
      </c>
      <c r="AY143" s="171" t="s">
        <v>123</v>
      </c>
    </row>
    <row r="144" s="26" customFormat="true" ht="16.5" hidden="false" customHeight="true" outlineLevel="0" collapsed="false">
      <c r="A144" s="21"/>
      <c r="B144" s="154"/>
      <c r="C144" s="155" t="s">
        <v>144</v>
      </c>
      <c r="D144" s="155" t="s">
        <v>126</v>
      </c>
      <c r="E144" s="156" t="s">
        <v>145</v>
      </c>
      <c r="F144" s="157" t="s">
        <v>146</v>
      </c>
      <c r="G144" s="158" t="s">
        <v>147</v>
      </c>
      <c r="H144" s="159" t="n">
        <v>4</v>
      </c>
      <c r="I144" s="160"/>
      <c r="J144" s="161" t="n">
        <f aca="false">ROUND(I144*H144,2)</f>
        <v>0</v>
      </c>
      <c r="K144" s="157"/>
      <c r="L144" s="22"/>
      <c r="M144" s="162"/>
      <c r="N144" s="163" t="s">
        <v>40</v>
      </c>
      <c r="O144" s="59"/>
      <c r="P144" s="164" t="n">
        <f aca="false">O144*H144</f>
        <v>0</v>
      </c>
      <c r="Q144" s="164" t="n">
        <v>0.00048</v>
      </c>
      <c r="R144" s="164" t="n">
        <f aca="false">Q144*H144</f>
        <v>0.00192</v>
      </c>
      <c r="S144" s="164" t="n">
        <v>0</v>
      </c>
      <c r="T144" s="165" t="n">
        <f aca="false">S144*H144</f>
        <v>0</v>
      </c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R144" s="166" t="s">
        <v>131</v>
      </c>
      <c r="AT144" s="166" t="s">
        <v>126</v>
      </c>
      <c r="AU144" s="166" t="s">
        <v>132</v>
      </c>
      <c r="AY144" s="3" t="s">
        <v>123</v>
      </c>
      <c r="BE144" s="167" t="n">
        <f aca="false">IF(N144="základní",J144,0)</f>
        <v>0</v>
      </c>
      <c r="BF144" s="167" t="n">
        <f aca="false">IF(N144="snížená",J144,0)</f>
        <v>0</v>
      </c>
      <c r="BG144" s="167" t="n">
        <f aca="false">IF(N144="zákl. přenesená",J144,0)</f>
        <v>0</v>
      </c>
      <c r="BH144" s="167" t="n">
        <f aca="false">IF(N144="sníž. přenesená",J144,0)</f>
        <v>0</v>
      </c>
      <c r="BI144" s="167" t="n">
        <f aca="false">IF(N144="nulová",J144,0)</f>
        <v>0</v>
      </c>
      <c r="BJ144" s="3" t="s">
        <v>132</v>
      </c>
      <c r="BK144" s="167" t="n">
        <f aca="false">ROUND(I144*H144,2)</f>
        <v>0</v>
      </c>
      <c r="BL144" s="3" t="s">
        <v>131</v>
      </c>
      <c r="BM144" s="166" t="s">
        <v>148</v>
      </c>
    </row>
    <row r="145" s="26" customFormat="true" ht="16.5" hidden="false" customHeight="true" outlineLevel="0" collapsed="false">
      <c r="A145" s="21"/>
      <c r="B145" s="154"/>
      <c r="C145" s="155" t="s">
        <v>131</v>
      </c>
      <c r="D145" s="155" t="s">
        <v>126</v>
      </c>
      <c r="E145" s="156" t="s">
        <v>149</v>
      </c>
      <c r="F145" s="157" t="s">
        <v>150</v>
      </c>
      <c r="G145" s="158" t="s">
        <v>147</v>
      </c>
      <c r="H145" s="159" t="n">
        <v>1</v>
      </c>
      <c r="I145" s="160"/>
      <c r="J145" s="161" t="n">
        <f aca="false">ROUND(I145*H145,2)</f>
        <v>0</v>
      </c>
      <c r="K145" s="157"/>
      <c r="L145" s="22"/>
      <c r="M145" s="162"/>
      <c r="N145" s="163" t="s">
        <v>40</v>
      </c>
      <c r="O145" s="59"/>
      <c r="P145" s="164" t="n">
        <f aca="false">O145*H145</f>
        <v>0</v>
      </c>
      <c r="Q145" s="164" t="n">
        <v>0.00048</v>
      </c>
      <c r="R145" s="164" t="n">
        <f aca="false">Q145*H145</f>
        <v>0.00048</v>
      </c>
      <c r="S145" s="164" t="n">
        <v>0</v>
      </c>
      <c r="T145" s="165" t="n">
        <f aca="false"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166" t="s">
        <v>131</v>
      </c>
      <c r="AT145" s="166" t="s">
        <v>126</v>
      </c>
      <c r="AU145" s="166" t="s">
        <v>132</v>
      </c>
      <c r="AY145" s="3" t="s">
        <v>123</v>
      </c>
      <c r="BE145" s="167" t="n">
        <f aca="false">IF(N145="základní",J145,0)</f>
        <v>0</v>
      </c>
      <c r="BF145" s="167" t="n">
        <f aca="false">IF(N145="snížená",J145,0)</f>
        <v>0</v>
      </c>
      <c r="BG145" s="167" t="n">
        <f aca="false">IF(N145="zákl. přenesená",J145,0)</f>
        <v>0</v>
      </c>
      <c r="BH145" s="167" t="n">
        <f aca="false">IF(N145="sníž. přenesená",J145,0)</f>
        <v>0</v>
      </c>
      <c r="BI145" s="167" t="n">
        <f aca="false">IF(N145="nulová",J145,0)</f>
        <v>0</v>
      </c>
      <c r="BJ145" s="3" t="s">
        <v>132</v>
      </c>
      <c r="BK145" s="167" t="n">
        <f aca="false">ROUND(I145*H145,2)</f>
        <v>0</v>
      </c>
      <c r="BL145" s="3" t="s">
        <v>131</v>
      </c>
      <c r="BM145" s="166" t="s">
        <v>151</v>
      </c>
    </row>
    <row r="146" s="140" customFormat="true" ht="22.8" hidden="false" customHeight="true" outlineLevel="0" collapsed="false">
      <c r="B146" s="141"/>
      <c r="D146" s="142" t="s">
        <v>73</v>
      </c>
      <c r="E146" s="152" t="s">
        <v>152</v>
      </c>
      <c r="F146" s="152" t="s">
        <v>153</v>
      </c>
      <c r="I146" s="144"/>
      <c r="J146" s="153" t="n">
        <f aca="false">BK146</f>
        <v>0</v>
      </c>
      <c r="L146" s="141"/>
      <c r="M146" s="146"/>
      <c r="N146" s="147"/>
      <c r="O146" s="147"/>
      <c r="P146" s="148" t="n">
        <f aca="false">SUM(P147:P157)</f>
        <v>0</v>
      </c>
      <c r="Q146" s="147"/>
      <c r="R146" s="148" t="n">
        <f aca="false">SUM(R147:R157)</f>
        <v>0.001842</v>
      </c>
      <c r="S146" s="147"/>
      <c r="T146" s="149" t="n">
        <f aca="false">SUM(T147:T157)</f>
        <v>0.885492</v>
      </c>
      <c r="AR146" s="142" t="s">
        <v>79</v>
      </c>
      <c r="AT146" s="150" t="s">
        <v>73</v>
      </c>
      <c r="AU146" s="150" t="s">
        <v>79</v>
      </c>
      <c r="AY146" s="142" t="s">
        <v>123</v>
      </c>
      <c r="BK146" s="151" t="n">
        <f aca="false">SUM(BK147:BK157)</f>
        <v>0</v>
      </c>
    </row>
    <row r="147" s="26" customFormat="true" ht="24.15" hidden="false" customHeight="true" outlineLevel="0" collapsed="false">
      <c r="A147" s="21"/>
      <c r="B147" s="154"/>
      <c r="C147" s="155" t="s">
        <v>154</v>
      </c>
      <c r="D147" s="155" t="s">
        <v>126</v>
      </c>
      <c r="E147" s="156" t="s">
        <v>155</v>
      </c>
      <c r="F147" s="157" t="s">
        <v>156</v>
      </c>
      <c r="G147" s="158" t="s">
        <v>129</v>
      </c>
      <c r="H147" s="159" t="n">
        <v>46.05</v>
      </c>
      <c r="I147" s="160"/>
      <c r="J147" s="161" t="n">
        <f aca="false">ROUND(I147*H147,2)</f>
        <v>0</v>
      </c>
      <c r="K147" s="157" t="s">
        <v>130</v>
      </c>
      <c r="L147" s="22"/>
      <c r="M147" s="162"/>
      <c r="N147" s="163" t="s">
        <v>40</v>
      </c>
      <c r="O147" s="59"/>
      <c r="P147" s="164" t="n">
        <f aca="false">O147*H147</f>
        <v>0</v>
      </c>
      <c r="Q147" s="164" t="n">
        <v>4E-005</v>
      </c>
      <c r="R147" s="164" t="n">
        <f aca="false">Q147*H147</f>
        <v>0.001842</v>
      </c>
      <c r="S147" s="164" t="n">
        <v>0</v>
      </c>
      <c r="T147" s="165" t="n">
        <f aca="false">S147*H147</f>
        <v>0</v>
      </c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R147" s="166" t="s">
        <v>157</v>
      </c>
      <c r="AT147" s="166" t="s">
        <v>126</v>
      </c>
      <c r="AU147" s="166" t="s">
        <v>132</v>
      </c>
      <c r="AY147" s="3" t="s">
        <v>123</v>
      </c>
      <c r="BE147" s="167" t="n">
        <f aca="false">IF(N147="základní",J147,0)</f>
        <v>0</v>
      </c>
      <c r="BF147" s="167" t="n">
        <f aca="false">IF(N147="snížená",J147,0)</f>
        <v>0</v>
      </c>
      <c r="BG147" s="167" t="n">
        <f aca="false">IF(N147="zákl. přenesená",J147,0)</f>
        <v>0</v>
      </c>
      <c r="BH147" s="167" t="n">
        <f aca="false">IF(N147="sníž. přenesená",J147,0)</f>
        <v>0</v>
      </c>
      <c r="BI147" s="167" t="n">
        <f aca="false">IF(N147="nulová",J147,0)</f>
        <v>0</v>
      </c>
      <c r="BJ147" s="3" t="s">
        <v>132</v>
      </c>
      <c r="BK147" s="167" t="n">
        <f aca="false">ROUND(I147*H147,2)</f>
        <v>0</v>
      </c>
      <c r="BL147" s="3" t="s">
        <v>157</v>
      </c>
      <c r="BM147" s="166" t="s">
        <v>158</v>
      </c>
    </row>
    <row r="148" s="168" customFormat="true" ht="12.8" hidden="false" customHeight="false" outlineLevel="0" collapsed="false">
      <c r="B148" s="169"/>
      <c r="D148" s="170" t="s">
        <v>134</v>
      </c>
      <c r="E148" s="171"/>
      <c r="F148" s="172" t="s">
        <v>159</v>
      </c>
      <c r="H148" s="173" t="n">
        <v>46.05</v>
      </c>
      <c r="I148" s="174"/>
      <c r="L148" s="169"/>
      <c r="M148" s="175"/>
      <c r="N148" s="176"/>
      <c r="O148" s="176"/>
      <c r="P148" s="176"/>
      <c r="Q148" s="176"/>
      <c r="R148" s="176"/>
      <c r="S148" s="176"/>
      <c r="T148" s="177"/>
      <c r="AT148" s="171" t="s">
        <v>134</v>
      </c>
      <c r="AU148" s="171" t="s">
        <v>132</v>
      </c>
      <c r="AV148" s="168" t="s">
        <v>132</v>
      </c>
      <c r="AW148" s="168" t="s">
        <v>31</v>
      </c>
      <c r="AX148" s="168" t="s">
        <v>79</v>
      </c>
      <c r="AY148" s="171" t="s">
        <v>123</v>
      </c>
    </row>
    <row r="149" s="26" customFormat="true" ht="24.15" hidden="false" customHeight="true" outlineLevel="0" collapsed="false">
      <c r="A149" s="21"/>
      <c r="B149" s="154"/>
      <c r="C149" s="155" t="s">
        <v>124</v>
      </c>
      <c r="D149" s="155" t="s">
        <v>126</v>
      </c>
      <c r="E149" s="156" t="s">
        <v>160</v>
      </c>
      <c r="F149" s="157" t="s">
        <v>161</v>
      </c>
      <c r="G149" s="158" t="s">
        <v>147</v>
      </c>
      <c r="H149" s="159" t="n">
        <v>1</v>
      </c>
      <c r="I149" s="160"/>
      <c r="J149" s="161" t="n">
        <f aca="false">ROUND(I149*H149,2)</f>
        <v>0</v>
      </c>
      <c r="K149" s="157"/>
      <c r="L149" s="22"/>
      <c r="M149" s="162"/>
      <c r="N149" s="163" t="s">
        <v>40</v>
      </c>
      <c r="O149" s="59"/>
      <c r="P149" s="164" t="n">
        <f aca="false">O149*H149</f>
        <v>0</v>
      </c>
      <c r="Q149" s="164" t="n">
        <v>0</v>
      </c>
      <c r="R149" s="164" t="n">
        <f aca="false">Q149*H149</f>
        <v>0</v>
      </c>
      <c r="S149" s="164" t="n">
        <v>0.51501</v>
      </c>
      <c r="T149" s="165" t="n">
        <f aca="false">S149*H149</f>
        <v>0.51501</v>
      </c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R149" s="166" t="s">
        <v>131</v>
      </c>
      <c r="AT149" s="166" t="s">
        <v>126</v>
      </c>
      <c r="AU149" s="166" t="s">
        <v>132</v>
      </c>
      <c r="AY149" s="3" t="s">
        <v>123</v>
      </c>
      <c r="BE149" s="167" t="n">
        <f aca="false">IF(N149="základní",J149,0)</f>
        <v>0</v>
      </c>
      <c r="BF149" s="167" t="n">
        <f aca="false">IF(N149="snížená",J149,0)</f>
        <v>0</v>
      </c>
      <c r="BG149" s="167" t="n">
        <f aca="false">IF(N149="zákl. přenesená",J149,0)</f>
        <v>0</v>
      </c>
      <c r="BH149" s="167" t="n">
        <f aca="false">IF(N149="sníž. přenesená",J149,0)</f>
        <v>0</v>
      </c>
      <c r="BI149" s="167" t="n">
        <f aca="false">IF(N149="nulová",J149,0)</f>
        <v>0</v>
      </c>
      <c r="BJ149" s="3" t="s">
        <v>132</v>
      </c>
      <c r="BK149" s="167" t="n">
        <f aca="false">ROUND(I149*H149,2)</f>
        <v>0</v>
      </c>
      <c r="BL149" s="3" t="s">
        <v>131</v>
      </c>
      <c r="BM149" s="166" t="s">
        <v>162</v>
      </c>
    </row>
    <row r="150" s="26" customFormat="true" ht="16.5" hidden="false" customHeight="true" outlineLevel="0" collapsed="false">
      <c r="A150" s="21"/>
      <c r="B150" s="154"/>
      <c r="C150" s="155" t="s">
        <v>163</v>
      </c>
      <c r="D150" s="155" t="s">
        <v>126</v>
      </c>
      <c r="E150" s="156" t="s">
        <v>164</v>
      </c>
      <c r="F150" s="157" t="s">
        <v>165</v>
      </c>
      <c r="G150" s="158" t="s">
        <v>166</v>
      </c>
      <c r="H150" s="159" t="n">
        <v>1</v>
      </c>
      <c r="I150" s="160"/>
      <c r="J150" s="161" t="n">
        <f aca="false">ROUND(I150*H150,2)</f>
        <v>0</v>
      </c>
      <c r="K150" s="157"/>
      <c r="L150" s="22"/>
      <c r="M150" s="162"/>
      <c r="N150" s="163" t="s">
        <v>40</v>
      </c>
      <c r="O150" s="59"/>
      <c r="P150" s="164" t="n">
        <f aca="false">O150*H150</f>
        <v>0</v>
      </c>
      <c r="Q150" s="164" t="n">
        <v>0</v>
      </c>
      <c r="R150" s="164" t="n">
        <f aca="false">Q150*H150</f>
        <v>0</v>
      </c>
      <c r="S150" s="164" t="n">
        <v>0</v>
      </c>
      <c r="T150" s="165" t="n">
        <f aca="false">S150*H150</f>
        <v>0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R150" s="166" t="s">
        <v>131</v>
      </c>
      <c r="AT150" s="166" t="s">
        <v>126</v>
      </c>
      <c r="AU150" s="166" t="s">
        <v>132</v>
      </c>
      <c r="AY150" s="3" t="s">
        <v>123</v>
      </c>
      <c r="BE150" s="167" t="n">
        <f aca="false">IF(N150="základní",J150,0)</f>
        <v>0</v>
      </c>
      <c r="BF150" s="167" t="n">
        <f aca="false">IF(N150="snížená",J150,0)</f>
        <v>0</v>
      </c>
      <c r="BG150" s="167" t="n">
        <f aca="false">IF(N150="zákl. přenesená",J150,0)</f>
        <v>0</v>
      </c>
      <c r="BH150" s="167" t="n">
        <f aca="false">IF(N150="sníž. přenesená",J150,0)</f>
        <v>0</v>
      </c>
      <c r="BI150" s="167" t="n">
        <f aca="false">IF(N150="nulová",J150,0)</f>
        <v>0</v>
      </c>
      <c r="BJ150" s="3" t="s">
        <v>132</v>
      </c>
      <c r="BK150" s="167" t="n">
        <f aca="false">ROUND(I150*H150,2)</f>
        <v>0</v>
      </c>
      <c r="BL150" s="3" t="s">
        <v>131</v>
      </c>
      <c r="BM150" s="166" t="s">
        <v>167</v>
      </c>
    </row>
    <row r="151" s="26" customFormat="true" ht="16.5" hidden="false" customHeight="true" outlineLevel="0" collapsed="false">
      <c r="A151" s="21"/>
      <c r="B151" s="154"/>
      <c r="C151" s="155" t="s">
        <v>168</v>
      </c>
      <c r="D151" s="155" t="s">
        <v>126</v>
      </c>
      <c r="E151" s="156" t="s">
        <v>169</v>
      </c>
      <c r="F151" s="157" t="s">
        <v>170</v>
      </c>
      <c r="G151" s="158" t="s">
        <v>171</v>
      </c>
      <c r="H151" s="159" t="n">
        <v>10</v>
      </c>
      <c r="I151" s="160"/>
      <c r="J151" s="161" t="n">
        <f aca="false">ROUND(I151*H151,2)</f>
        <v>0</v>
      </c>
      <c r="K151" s="157"/>
      <c r="L151" s="22"/>
      <c r="M151" s="162"/>
      <c r="N151" s="163" t="s">
        <v>40</v>
      </c>
      <c r="O151" s="59"/>
      <c r="P151" s="164" t="n">
        <f aca="false">O151*H151</f>
        <v>0</v>
      </c>
      <c r="Q151" s="164" t="n">
        <v>0</v>
      </c>
      <c r="R151" s="164" t="n">
        <f aca="false">Q151*H151</f>
        <v>0</v>
      </c>
      <c r="S151" s="164" t="n">
        <v>0</v>
      </c>
      <c r="T151" s="165" t="n">
        <f aca="false">S151*H151</f>
        <v>0</v>
      </c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R151" s="166" t="s">
        <v>131</v>
      </c>
      <c r="AT151" s="166" t="s">
        <v>126</v>
      </c>
      <c r="AU151" s="166" t="s">
        <v>132</v>
      </c>
      <c r="AY151" s="3" t="s">
        <v>123</v>
      </c>
      <c r="BE151" s="167" t="n">
        <f aca="false">IF(N151="základní",J151,0)</f>
        <v>0</v>
      </c>
      <c r="BF151" s="167" t="n">
        <f aca="false">IF(N151="snížená",J151,0)</f>
        <v>0</v>
      </c>
      <c r="BG151" s="167" t="n">
        <f aca="false">IF(N151="zákl. přenesená",J151,0)</f>
        <v>0</v>
      </c>
      <c r="BH151" s="167" t="n">
        <f aca="false">IF(N151="sníž. přenesená",J151,0)</f>
        <v>0</v>
      </c>
      <c r="BI151" s="167" t="n">
        <f aca="false">IF(N151="nulová",J151,0)</f>
        <v>0</v>
      </c>
      <c r="BJ151" s="3" t="s">
        <v>132</v>
      </c>
      <c r="BK151" s="167" t="n">
        <f aca="false">ROUND(I151*H151,2)</f>
        <v>0</v>
      </c>
      <c r="BL151" s="3" t="s">
        <v>131</v>
      </c>
      <c r="BM151" s="166" t="s">
        <v>172</v>
      </c>
    </row>
    <row r="152" s="26" customFormat="true" ht="16.5" hidden="false" customHeight="true" outlineLevel="0" collapsed="false">
      <c r="A152" s="21"/>
      <c r="B152" s="154"/>
      <c r="C152" s="155" t="s">
        <v>152</v>
      </c>
      <c r="D152" s="155" t="s">
        <v>126</v>
      </c>
      <c r="E152" s="156" t="s">
        <v>173</v>
      </c>
      <c r="F152" s="157" t="s">
        <v>174</v>
      </c>
      <c r="G152" s="158" t="s">
        <v>171</v>
      </c>
      <c r="H152" s="159" t="n">
        <v>3</v>
      </c>
      <c r="I152" s="160"/>
      <c r="J152" s="161" t="n">
        <f aca="false">ROUND(I152*H152,2)</f>
        <v>0</v>
      </c>
      <c r="K152" s="157"/>
      <c r="L152" s="22"/>
      <c r="M152" s="162"/>
      <c r="N152" s="163" t="s">
        <v>40</v>
      </c>
      <c r="O152" s="59"/>
      <c r="P152" s="164" t="n">
        <f aca="false">O152*H152</f>
        <v>0</v>
      </c>
      <c r="Q152" s="164" t="n">
        <v>0</v>
      </c>
      <c r="R152" s="164" t="n">
        <f aca="false">Q152*H152</f>
        <v>0</v>
      </c>
      <c r="S152" s="164" t="n">
        <v>0</v>
      </c>
      <c r="T152" s="165" t="n">
        <f aca="false">S152*H152</f>
        <v>0</v>
      </c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R152" s="166" t="s">
        <v>131</v>
      </c>
      <c r="AT152" s="166" t="s">
        <v>126</v>
      </c>
      <c r="AU152" s="166" t="s">
        <v>132</v>
      </c>
      <c r="AY152" s="3" t="s">
        <v>123</v>
      </c>
      <c r="BE152" s="167" t="n">
        <f aca="false">IF(N152="základní",J152,0)</f>
        <v>0</v>
      </c>
      <c r="BF152" s="167" t="n">
        <f aca="false">IF(N152="snížená",J152,0)</f>
        <v>0</v>
      </c>
      <c r="BG152" s="167" t="n">
        <f aca="false">IF(N152="zákl. přenesená",J152,0)</f>
        <v>0</v>
      </c>
      <c r="BH152" s="167" t="n">
        <f aca="false">IF(N152="sníž. přenesená",J152,0)</f>
        <v>0</v>
      </c>
      <c r="BI152" s="167" t="n">
        <f aca="false">IF(N152="nulová",J152,0)</f>
        <v>0</v>
      </c>
      <c r="BJ152" s="3" t="s">
        <v>132</v>
      </c>
      <c r="BK152" s="167" t="n">
        <f aca="false">ROUND(I152*H152,2)</f>
        <v>0</v>
      </c>
      <c r="BL152" s="3" t="s">
        <v>131</v>
      </c>
      <c r="BM152" s="166" t="s">
        <v>175</v>
      </c>
    </row>
    <row r="153" s="26" customFormat="true" ht="16.5" hidden="false" customHeight="true" outlineLevel="0" collapsed="false">
      <c r="A153" s="21"/>
      <c r="B153" s="154"/>
      <c r="C153" s="155" t="s">
        <v>176</v>
      </c>
      <c r="D153" s="155" t="s">
        <v>126</v>
      </c>
      <c r="E153" s="156" t="s">
        <v>177</v>
      </c>
      <c r="F153" s="157" t="s">
        <v>178</v>
      </c>
      <c r="G153" s="158" t="s">
        <v>166</v>
      </c>
      <c r="H153" s="159" t="n">
        <v>3</v>
      </c>
      <c r="I153" s="160"/>
      <c r="J153" s="161" t="n">
        <f aca="false">ROUND(I153*H153,2)</f>
        <v>0</v>
      </c>
      <c r="K153" s="157"/>
      <c r="L153" s="22"/>
      <c r="M153" s="162"/>
      <c r="N153" s="163" t="s">
        <v>40</v>
      </c>
      <c r="O153" s="59"/>
      <c r="P153" s="164" t="n">
        <f aca="false">O153*H153</f>
        <v>0</v>
      </c>
      <c r="Q153" s="164" t="n">
        <v>0</v>
      </c>
      <c r="R153" s="164" t="n">
        <f aca="false">Q153*H153</f>
        <v>0</v>
      </c>
      <c r="S153" s="164" t="n">
        <v>0.03</v>
      </c>
      <c r="T153" s="165" t="n">
        <f aca="false">S153*H153</f>
        <v>0.09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166" t="s">
        <v>131</v>
      </c>
      <c r="AT153" s="166" t="s">
        <v>126</v>
      </c>
      <c r="AU153" s="166" t="s">
        <v>132</v>
      </c>
      <c r="AY153" s="3" t="s">
        <v>123</v>
      </c>
      <c r="BE153" s="167" t="n">
        <f aca="false">IF(N153="základní",J153,0)</f>
        <v>0</v>
      </c>
      <c r="BF153" s="167" t="n">
        <f aca="false">IF(N153="snížená",J153,0)</f>
        <v>0</v>
      </c>
      <c r="BG153" s="167" t="n">
        <f aca="false">IF(N153="zákl. přenesená",J153,0)</f>
        <v>0</v>
      </c>
      <c r="BH153" s="167" t="n">
        <f aca="false">IF(N153="sníž. přenesená",J153,0)</f>
        <v>0</v>
      </c>
      <c r="BI153" s="167" t="n">
        <f aca="false">IF(N153="nulová",J153,0)</f>
        <v>0</v>
      </c>
      <c r="BJ153" s="3" t="s">
        <v>132</v>
      </c>
      <c r="BK153" s="167" t="n">
        <f aca="false">ROUND(I153*H153,2)</f>
        <v>0</v>
      </c>
      <c r="BL153" s="3" t="s">
        <v>131</v>
      </c>
      <c r="BM153" s="166" t="s">
        <v>179</v>
      </c>
    </row>
    <row r="154" s="26" customFormat="true" ht="16.5" hidden="false" customHeight="true" outlineLevel="0" collapsed="false">
      <c r="A154" s="21"/>
      <c r="B154" s="154"/>
      <c r="C154" s="155" t="s">
        <v>180</v>
      </c>
      <c r="D154" s="155" t="s">
        <v>126</v>
      </c>
      <c r="E154" s="156" t="s">
        <v>181</v>
      </c>
      <c r="F154" s="157" t="s">
        <v>182</v>
      </c>
      <c r="G154" s="158" t="s">
        <v>171</v>
      </c>
      <c r="H154" s="159" t="n">
        <v>2</v>
      </c>
      <c r="I154" s="160"/>
      <c r="J154" s="161" t="n">
        <f aca="false">ROUND(I154*H154,2)</f>
        <v>0</v>
      </c>
      <c r="K154" s="157"/>
      <c r="L154" s="22"/>
      <c r="M154" s="162"/>
      <c r="N154" s="163" t="s">
        <v>40</v>
      </c>
      <c r="O154" s="59"/>
      <c r="P154" s="164" t="n">
        <f aca="false">O154*H154</f>
        <v>0</v>
      </c>
      <c r="Q154" s="164" t="n">
        <v>0</v>
      </c>
      <c r="R154" s="164" t="n">
        <f aca="false">Q154*H154</f>
        <v>0</v>
      </c>
      <c r="S154" s="164" t="n">
        <v>0.03</v>
      </c>
      <c r="T154" s="165" t="n">
        <f aca="false">S154*H154</f>
        <v>0.06</v>
      </c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R154" s="166" t="s">
        <v>131</v>
      </c>
      <c r="AT154" s="166" t="s">
        <v>126</v>
      </c>
      <c r="AU154" s="166" t="s">
        <v>132</v>
      </c>
      <c r="AY154" s="3" t="s">
        <v>123</v>
      </c>
      <c r="BE154" s="167" t="n">
        <f aca="false">IF(N154="základní",J154,0)</f>
        <v>0</v>
      </c>
      <c r="BF154" s="167" t="n">
        <f aca="false">IF(N154="snížená",J154,0)</f>
        <v>0</v>
      </c>
      <c r="BG154" s="167" t="n">
        <f aca="false">IF(N154="zákl. přenesená",J154,0)</f>
        <v>0</v>
      </c>
      <c r="BH154" s="167" t="n">
        <f aca="false">IF(N154="sníž. přenesená",J154,0)</f>
        <v>0</v>
      </c>
      <c r="BI154" s="167" t="n">
        <f aca="false">IF(N154="nulová",J154,0)</f>
        <v>0</v>
      </c>
      <c r="BJ154" s="3" t="s">
        <v>132</v>
      </c>
      <c r="BK154" s="167" t="n">
        <f aca="false">ROUND(I154*H154,2)</f>
        <v>0</v>
      </c>
      <c r="BL154" s="3" t="s">
        <v>131</v>
      </c>
      <c r="BM154" s="166" t="s">
        <v>183</v>
      </c>
    </row>
    <row r="155" s="168" customFormat="true" ht="12.8" hidden="false" customHeight="false" outlineLevel="0" collapsed="false">
      <c r="B155" s="169"/>
      <c r="D155" s="170" t="s">
        <v>134</v>
      </c>
      <c r="F155" s="172" t="s">
        <v>184</v>
      </c>
      <c r="H155" s="173" t="n">
        <v>2</v>
      </c>
      <c r="I155" s="174"/>
      <c r="L155" s="169"/>
      <c r="M155" s="175"/>
      <c r="N155" s="176"/>
      <c r="O155" s="176"/>
      <c r="P155" s="176"/>
      <c r="Q155" s="176"/>
      <c r="R155" s="176"/>
      <c r="S155" s="176"/>
      <c r="T155" s="177"/>
      <c r="AT155" s="171" t="s">
        <v>134</v>
      </c>
      <c r="AU155" s="171" t="s">
        <v>132</v>
      </c>
      <c r="AV155" s="168" t="s">
        <v>132</v>
      </c>
      <c r="AW155" s="168" t="s">
        <v>2</v>
      </c>
      <c r="AX155" s="168" t="s">
        <v>79</v>
      </c>
      <c r="AY155" s="171" t="s">
        <v>123</v>
      </c>
    </row>
    <row r="156" s="26" customFormat="true" ht="16.5" hidden="false" customHeight="true" outlineLevel="0" collapsed="false">
      <c r="A156" s="21"/>
      <c r="B156" s="154"/>
      <c r="C156" s="155" t="s">
        <v>7</v>
      </c>
      <c r="D156" s="155" t="s">
        <v>126</v>
      </c>
      <c r="E156" s="156" t="s">
        <v>185</v>
      </c>
      <c r="F156" s="157" t="s">
        <v>186</v>
      </c>
      <c r="G156" s="158" t="s">
        <v>166</v>
      </c>
      <c r="H156" s="159" t="n">
        <v>4</v>
      </c>
      <c r="I156" s="160"/>
      <c r="J156" s="161" t="n">
        <f aca="false">ROUND(I156*H156,2)</f>
        <v>0</v>
      </c>
      <c r="K156" s="157"/>
      <c r="L156" s="22"/>
      <c r="M156" s="162"/>
      <c r="N156" s="163" t="s">
        <v>40</v>
      </c>
      <c r="O156" s="59"/>
      <c r="P156" s="164" t="n">
        <f aca="false">O156*H156</f>
        <v>0</v>
      </c>
      <c r="Q156" s="164" t="n">
        <v>0</v>
      </c>
      <c r="R156" s="164" t="n">
        <f aca="false">Q156*H156</f>
        <v>0</v>
      </c>
      <c r="S156" s="164" t="n">
        <v>0.0003</v>
      </c>
      <c r="T156" s="165" t="n">
        <f aca="false">S156*H156</f>
        <v>0.0012</v>
      </c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R156" s="166" t="s">
        <v>131</v>
      </c>
      <c r="AT156" s="166" t="s">
        <v>126</v>
      </c>
      <c r="AU156" s="166" t="s">
        <v>132</v>
      </c>
      <c r="AY156" s="3" t="s">
        <v>123</v>
      </c>
      <c r="BE156" s="167" t="n">
        <f aca="false">IF(N156="základní",J156,0)</f>
        <v>0</v>
      </c>
      <c r="BF156" s="167" t="n">
        <f aca="false">IF(N156="snížená",J156,0)</f>
        <v>0</v>
      </c>
      <c r="BG156" s="167" t="n">
        <f aca="false">IF(N156="zákl. přenesená",J156,0)</f>
        <v>0</v>
      </c>
      <c r="BH156" s="167" t="n">
        <f aca="false">IF(N156="sníž. přenesená",J156,0)</f>
        <v>0</v>
      </c>
      <c r="BI156" s="167" t="n">
        <f aca="false">IF(N156="nulová",J156,0)</f>
        <v>0</v>
      </c>
      <c r="BJ156" s="3" t="s">
        <v>132</v>
      </c>
      <c r="BK156" s="167" t="n">
        <f aca="false">ROUND(I156*H156,2)</f>
        <v>0</v>
      </c>
      <c r="BL156" s="3" t="s">
        <v>131</v>
      </c>
      <c r="BM156" s="166" t="s">
        <v>187</v>
      </c>
    </row>
    <row r="157" s="26" customFormat="true" ht="33" hidden="false" customHeight="true" outlineLevel="0" collapsed="false">
      <c r="A157" s="21"/>
      <c r="B157" s="154"/>
      <c r="C157" s="155" t="s">
        <v>188</v>
      </c>
      <c r="D157" s="155" t="s">
        <v>126</v>
      </c>
      <c r="E157" s="156" t="s">
        <v>189</v>
      </c>
      <c r="F157" s="157" t="s">
        <v>190</v>
      </c>
      <c r="G157" s="158" t="s">
        <v>129</v>
      </c>
      <c r="H157" s="159" t="n">
        <v>109.641</v>
      </c>
      <c r="I157" s="160"/>
      <c r="J157" s="161" t="n">
        <f aca="false">ROUND(I157*H157,2)</f>
        <v>0</v>
      </c>
      <c r="K157" s="157" t="s">
        <v>130</v>
      </c>
      <c r="L157" s="22"/>
      <c r="M157" s="162"/>
      <c r="N157" s="163" t="s">
        <v>40</v>
      </c>
      <c r="O157" s="59"/>
      <c r="P157" s="164" t="n">
        <f aca="false">O157*H157</f>
        <v>0</v>
      </c>
      <c r="Q157" s="164" t="n">
        <v>0</v>
      </c>
      <c r="R157" s="164" t="n">
        <f aca="false">Q157*H157</f>
        <v>0</v>
      </c>
      <c r="S157" s="164" t="n">
        <v>0.002</v>
      </c>
      <c r="T157" s="165" t="n">
        <f aca="false">S157*H157</f>
        <v>0.219282</v>
      </c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R157" s="166" t="s">
        <v>131</v>
      </c>
      <c r="AT157" s="166" t="s">
        <v>126</v>
      </c>
      <c r="AU157" s="166" t="s">
        <v>132</v>
      </c>
      <c r="AY157" s="3" t="s">
        <v>123</v>
      </c>
      <c r="BE157" s="167" t="n">
        <f aca="false">IF(N157="základní",J157,0)</f>
        <v>0</v>
      </c>
      <c r="BF157" s="167" t="n">
        <f aca="false">IF(N157="snížená",J157,0)</f>
        <v>0</v>
      </c>
      <c r="BG157" s="167" t="n">
        <f aca="false">IF(N157="zákl. přenesená",J157,0)</f>
        <v>0</v>
      </c>
      <c r="BH157" s="167" t="n">
        <f aca="false">IF(N157="sníž. přenesená",J157,0)</f>
        <v>0</v>
      </c>
      <c r="BI157" s="167" t="n">
        <f aca="false">IF(N157="nulová",J157,0)</f>
        <v>0</v>
      </c>
      <c r="BJ157" s="3" t="s">
        <v>132</v>
      </c>
      <c r="BK157" s="167" t="n">
        <f aca="false">ROUND(I157*H157,2)</f>
        <v>0</v>
      </c>
      <c r="BL157" s="3" t="s">
        <v>131</v>
      </c>
      <c r="BM157" s="166" t="s">
        <v>191</v>
      </c>
    </row>
    <row r="158" s="140" customFormat="true" ht="22.8" hidden="false" customHeight="true" outlineLevel="0" collapsed="false">
      <c r="B158" s="141"/>
      <c r="D158" s="142" t="s">
        <v>73</v>
      </c>
      <c r="E158" s="152" t="s">
        <v>192</v>
      </c>
      <c r="F158" s="152" t="s">
        <v>193</v>
      </c>
      <c r="I158" s="144"/>
      <c r="J158" s="153" t="n">
        <f aca="false">BK158</f>
        <v>0</v>
      </c>
      <c r="L158" s="141"/>
      <c r="M158" s="146"/>
      <c r="N158" s="147"/>
      <c r="O158" s="147"/>
      <c r="P158" s="148" t="n">
        <f aca="false">SUM(P159:P163)</f>
        <v>0</v>
      </c>
      <c r="Q158" s="147"/>
      <c r="R158" s="148" t="n">
        <f aca="false">SUM(R159:R163)</f>
        <v>0</v>
      </c>
      <c r="S158" s="147"/>
      <c r="T158" s="149" t="n">
        <f aca="false">SUM(T159:T163)</f>
        <v>0</v>
      </c>
      <c r="AR158" s="142" t="s">
        <v>79</v>
      </c>
      <c r="AT158" s="150" t="s">
        <v>73</v>
      </c>
      <c r="AU158" s="150" t="s">
        <v>79</v>
      </c>
      <c r="AY158" s="142" t="s">
        <v>123</v>
      </c>
      <c r="BK158" s="151" t="n">
        <f aca="false">SUM(BK159:BK163)</f>
        <v>0</v>
      </c>
    </row>
    <row r="159" s="26" customFormat="true" ht="24.15" hidden="false" customHeight="true" outlineLevel="0" collapsed="false">
      <c r="A159" s="21"/>
      <c r="B159" s="154"/>
      <c r="C159" s="155" t="s">
        <v>194</v>
      </c>
      <c r="D159" s="155" t="s">
        <v>126</v>
      </c>
      <c r="E159" s="156" t="s">
        <v>195</v>
      </c>
      <c r="F159" s="157" t="s">
        <v>196</v>
      </c>
      <c r="G159" s="158" t="s">
        <v>197</v>
      </c>
      <c r="H159" s="159" t="n">
        <v>1.226</v>
      </c>
      <c r="I159" s="160"/>
      <c r="J159" s="161" t="n">
        <f aca="false">ROUND(I159*H159,2)</f>
        <v>0</v>
      </c>
      <c r="K159" s="157" t="s">
        <v>130</v>
      </c>
      <c r="L159" s="22"/>
      <c r="M159" s="162"/>
      <c r="N159" s="163" t="s">
        <v>40</v>
      </c>
      <c r="O159" s="59"/>
      <c r="P159" s="164" t="n">
        <f aca="false">O159*H159</f>
        <v>0</v>
      </c>
      <c r="Q159" s="164" t="n">
        <v>0</v>
      </c>
      <c r="R159" s="164" t="n">
        <f aca="false">Q159*H159</f>
        <v>0</v>
      </c>
      <c r="S159" s="164" t="n">
        <v>0</v>
      </c>
      <c r="T159" s="165" t="n">
        <f aca="false">S159*H159</f>
        <v>0</v>
      </c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R159" s="166" t="s">
        <v>131</v>
      </c>
      <c r="AT159" s="166" t="s">
        <v>126</v>
      </c>
      <c r="AU159" s="166" t="s">
        <v>132</v>
      </c>
      <c r="AY159" s="3" t="s">
        <v>123</v>
      </c>
      <c r="BE159" s="167" t="n">
        <f aca="false">IF(N159="základní",J159,0)</f>
        <v>0</v>
      </c>
      <c r="BF159" s="167" t="n">
        <f aca="false">IF(N159="snížená",J159,0)</f>
        <v>0</v>
      </c>
      <c r="BG159" s="167" t="n">
        <f aca="false">IF(N159="zákl. přenesená",J159,0)</f>
        <v>0</v>
      </c>
      <c r="BH159" s="167" t="n">
        <f aca="false">IF(N159="sníž. přenesená",J159,0)</f>
        <v>0</v>
      </c>
      <c r="BI159" s="167" t="n">
        <f aca="false">IF(N159="nulová",J159,0)</f>
        <v>0</v>
      </c>
      <c r="BJ159" s="3" t="s">
        <v>132</v>
      </c>
      <c r="BK159" s="167" t="n">
        <f aca="false">ROUND(I159*H159,2)</f>
        <v>0</v>
      </c>
      <c r="BL159" s="3" t="s">
        <v>131</v>
      </c>
      <c r="BM159" s="166" t="s">
        <v>198</v>
      </c>
    </row>
    <row r="160" s="26" customFormat="true" ht="24.15" hidden="false" customHeight="true" outlineLevel="0" collapsed="false">
      <c r="A160" s="21"/>
      <c r="B160" s="154"/>
      <c r="C160" s="155" t="s">
        <v>199</v>
      </c>
      <c r="D160" s="155" t="s">
        <v>126</v>
      </c>
      <c r="E160" s="156" t="s">
        <v>200</v>
      </c>
      <c r="F160" s="157" t="s">
        <v>201</v>
      </c>
      <c r="G160" s="158" t="s">
        <v>197</v>
      </c>
      <c r="H160" s="159" t="n">
        <v>1.226</v>
      </c>
      <c r="I160" s="160"/>
      <c r="J160" s="161" t="n">
        <f aca="false">ROUND(I160*H160,2)</f>
        <v>0</v>
      </c>
      <c r="K160" s="157" t="s">
        <v>130</v>
      </c>
      <c r="L160" s="22"/>
      <c r="M160" s="162"/>
      <c r="N160" s="163" t="s">
        <v>40</v>
      </c>
      <c r="O160" s="59"/>
      <c r="P160" s="164" t="n">
        <f aca="false">O160*H160</f>
        <v>0</v>
      </c>
      <c r="Q160" s="164" t="n">
        <v>0</v>
      </c>
      <c r="R160" s="164" t="n">
        <f aca="false">Q160*H160</f>
        <v>0</v>
      </c>
      <c r="S160" s="164" t="n">
        <v>0</v>
      </c>
      <c r="T160" s="165" t="n">
        <f aca="false">S160*H160</f>
        <v>0</v>
      </c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R160" s="166" t="s">
        <v>131</v>
      </c>
      <c r="AT160" s="166" t="s">
        <v>126</v>
      </c>
      <c r="AU160" s="166" t="s">
        <v>132</v>
      </c>
      <c r="AY160" s="3" t="s">
        <v>123</v>
      </c>
      <c r="BE160" s="167" t="n">
        <f aca="false">IF(N160="základní",J160,0)</f>
        <v>0</v>
      </c>
      <c r="BF160" s="167" t="n">
        <f aca="false">IF(N160="snížená",J160,0)</f>
        <v>0</v>
      </c>
      <c r="BG160" s="167" t="n">
        <f aca="false">IF(N160="zákl. přenesená",J160,0)</f>
        <v>0</v>
      </c>
      <c r="BH160" s="167" t="n">
        <f aca="false">IF(N160="sníž. přenesená",J160,0)</f>
        <v>0</v>
      </c>
      <c r="BI160" s="167" t="n">
        <f aca="false">IF(N160="nulová",J160,0)</f>
        <v>0</v>
      </c>
      <c r="BJ160" s="3" t="s">
        <v>132</v>
      </c>
      <c r="BK160" s="167" t="n">
        <f aca="false">ROUND(I160*H160,2)</f>
        <v>0</v>
      </c>
      <c r="BL160" s="3" t="s">
        <v>131</v>
      </c>
      <c r="BM160" s="166" t="s">
        <v>202</v>
      </c>
    </row>
    <row r="161" s="26" customFormat="true" ht="24.15" hidden="false" customHeight="true" outlineLevel="0" collapsed="false">
      <c r="A161" s="21"/>
      <c r="B161" s="154"/>
      <c r="C161" s="155" t="s">
        <v>157</v>
      </c>
      <c r="D161" s="155" t="s">
        <v>126</v>
      </c>
      <c r="E161" s="156" t="s">
        <v>203</v>
      </c>
      <c r="F161" s="157" t="s">
        <v>204</v>
      </c>
      <c r="G161" s="158" t="s">
        <v>197</v>
      </c>
      <c r="H161" s="159" t="n">
        <v>17.164</v>
      </c>
      <c r="I161" s="160"/>
      <c r="J161" s="161" t="n">
        <f aca="false">ROUND(I161*H161,2)</f>
        <v>0</v>
      </c>
      <c r="K161" s="157" t="s">
        <v>130</v>
      </c>
      <c r="L161" s="22"/>
      <c r="M161" s="162"/>
      <c r="N161" s="163" t="s">
        <v>40</v>
      </c>
      <c r="O161" s="59"/>
      <c r="P161" s="164" t="n">
        <f aca="false">O161*H161</f>
        <v>0</v>
      </c>
      <c r="Q161" s="164" t="n">
        <v>0</v>
      </c>
      <c r="R161" s="164" t="n">
        <f aca="false">Q161*H161</f>
        <v>0</v>
      </c>
      <c r="S161" s="164" t="n">
        <v>0</v>
      </c>
      <c r="T161" s="165" t="n">
        <f aca="false">S161*H161</f>
        <v>0</v>
      </c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R161" s="166" t="s">
        <v>131</v>
      </c>
      <c r="AT161" s="166" t="s">
        <v>126</v>
      </c>
      <c r="AU161" s="166" t="s">
        <v>132</v>
      </c>
      <c r="AY161" s="3" t="s">
        <v>123</v>
      </c>
      <c r="BE161" s="167" t="n">
        <f aca="false">IF(N161="základní",J161,0)</f>
        <v>0</v>
      </c>
      <c r="BF161" s="167" t="n">
        <f aca="false">IF(N161="snížená",J161,0)</f>
        <v>0</v>
      </c>
      <c r="BG161" s="167" t="n">
        <f aca="false">IF(N161="zákl. přenesená",J161,0)</f>
        <v>0</v>
      </c>
      <c r="BH161" s="167" t="n">
        <f aca="false">IF(N161="sníž. přenesená",J161,0)</f>
        <v>0</v>
      </c>
      <c r="BI161" s="167" t="n">
        <f aca="false">IF(N161="nulová",J161,0)</f>
        <v>0</v>
      </c>
      <c r="BJ161" s="3" t="s">
        <v>132</v>
      </c>
      <c r="BK161" s="167" t="n">
        <f aca="false">ROUND(I161*H161,2)</f>
        <v>0</v>
      </c>
      <c r="BL161" s="3" t="s">
        <v>131</v>
      </c>
      <c r="BM161" s="166" t="s">
        <v>205</v>
      </c>
    </row>
    <row r="162" s="168" customFormat="true" ht="12.8" hidden="false" customHeight="false" outlineLevel="0" collapsed="false">
      <c r="B162" s="169"/>
      <c r="D162" s="170" t="s">
        <v>134</v>
      </c>
      <c r="F162" s="172" t="s">
        <v>206</v>
      </c>
      <c r="H162" s="173" t="n">
        <v>17.164</v>
      </c>
      <c r="I162" s="174"/>
      <c r="L162" s="169"/>
      <c r="M162" s="175"/>
      <c r="N162" s="176"/>
      <c r="O162" s="176"/>
      <c r="P162" s="176"/>
      <c r="Q162" s="176"/>
      <c r="R162" s="176"/>
      <c r="S162" s="176"/>
      <c r="T162" s="177"/>
      <c r="AT162" s="171" t="s">
        <v>134</v>
      </c>
      <c r="AU162" s="171" t="s">
        <v>132</v>
      </c>
      <c r="AV162" s="168" t="s">
        <v>132</v>
      </c>
      <c r="AW162" s="168" t="s">
        <v>2</v>
      </c>
      <c r="AX162" s="168" t="s">
        <v>79</v>
      </c>
      <c r="AY162" s="171" t="s">
        <v>123</v>
      </c>
    </row>
    <row r="163" s="26" customFormat="true" ht="33" hidden="false" customHeight="true" outlineLevel="0" collapsed="false">
      <c r="A163" s="21"/>
      <c r="B163" s="154"/>
      <c r="C163" s="155" t="s">
        <v>207</v>
      </c>
      <c r="D163" s="155" t="s">
        <v>126</v>
      </c>
      <c r="E163" s="156" t="s">
        <v>208</v>
      </c>
      <c r="F163" s="157" t="s">
        <v>209</v>
      </c>
      <c r="G163" s="158" t="s">
        <v>197</v>
      </c>
      <c r="H163" s="159" t="n">
        <v>1.226</v>
      </c>
      <c r="I163" s="160"/>
      <c r="J163" s="161" t="n">
        <f aca="false">ROUND(I163*H163,2)</f>
        <v>0</v>
      </c>
      <c r="K163" s="157" t="s">
        <v>130</v>
      </c>
      <c r="L163" s="22"/>
      <c r="M163" s="162"/>
      <c r="N163" s="163" t="s">
        <v>40</v>
      </c>
      <c r="O163" s="59"/>
      <c r="P163" s="164" t="n">
        <f aca="false">O163*H163</f>
        <v>0</v>
      </c>
      <c r="Q163" s="164" t="n">
        <v>0</v>
      </c>
      <c r="R163" s="164" t="n">
        <f aca="false">Q163*H163</f>
        <v>0</v>
      </c>
      <c r="S163" s="164" t="n">
        <v>0</v>
      </c>
      <c r="T163" s="165" t="n">
        <f aca="false">S163*H163</f>
        <v>0</v>
      </c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R163" s="166" t="s">
        <v>131</v>
      </c>
      <c r="AT163" s="166" t="s">
        <v>126</v>
      </c>
      <c r="AU163" s="166" t="s">
        <v>132</v>
      </c>
      <c r="AY163" s="3" t="s">
        <v>123</v>
      </c>
      <c r="BE163" s="167" t="n">
        <f aca="false">IF(N163="základní",J163,0)</f>
        <v>0</v>
      </c>
      <c r="BF163" s="167" t="n">
        <f aca="false">IF(N163="snížená",J163,0)</f>
        <v>0</v>
      </c>
      <c r="BG163" s="167" t="n">
        <f aca="false">IF(N163="zákl. přenesená",J163,0)</f>
        <v>0</v>
      </c>
      <c r="BH163" s="167" t="n">
        <f aca="false">IF(N163="sníž. přenesená",J163,0)</f>
        <v>0</v>
      </c>
      <c r="BI163" s="167" t="n">
        <f aca="false">IF(N163="nulová",J163,0)</f>
        <v>0</v>
      </c>
      <c r="BJ163" s="3" t="s">
        <v>132</v>
      </c>
      <c r="BK163" s="167" t="n">
        <f aca="false">ROUND(I163*H163,2)</f>
        <v>0</v>
      </c>
      <c r="BL163" s="3" t="s">
        <v>131</v>
      </c>
      <c r="BM163" s="166" t="s">
        <v>210</v>
      </c>
    </row>
    <row r="164" s="140" customFormat="true" ht="22.8" hidden="false" customHeight="true" outlineLevel="0" collapsed="false">
      <c r="B164" s="141"/>
      <c r="D164" s="142" t="s">
        <v>73</v>
      </c>
      <c r="E164" s="152" t="s">
        <v>211</v>
      </c>
      <c r="F164" s="152" t="s">
        <v>212</v>
      </c>
      <c r="I164" s="144"/>
      <c r="J164" s="153" t="n">
        <f aca="false">BK164</f>
        <v>0</v>
      </c>
      <c r="L164" s="141"/>
      <c r="M164" s="146"/>
      <c r="N164" s="147"/>
      <c r="O164" s="147"/>
      <c r="P164" s="148" t="n">
        <f aca="false">P165</f>
        <v>0</v>
      </c>
      <c r="Q164" s="147"/>
      <c r="R164" s="148" t="n">
        <f aca="false">R165</f>
        <v>0</v>
      </c>
      <c r="S164" s="147"/>
      <c r="T164" s="149" t="n">
        <f aca="false">T165</f>
        <v>0</v>
      </c>
      <c r="AR164" s="142" t="s">
        <v>79</v>
      </c>
      <c r="AT164" s="150" t="s">
        <v>73</v>
      </c>
      <c r="AU164" s="150" t="s">
        <v>79</v>
      </c>
      <c r="AY164" s="142" t="s">
        <v>123</v>
      </c>
      <c r="BK164" s="151" t="n">
        <f aca="false">BK165</f>
        <v>0</v>
      </c>
    </row>
    <row r="165" s="26" customFormat="true" ht="24.15" hidden="false" customHeight="true" outlineLevel="0" collapsed="false">
      <c r="A165" s="21"/>
      <c r="B165" s="154"/>
      <c r="C165" s="155" t="s">
        <v>213</v>
      </c>
      <c r="D165" s="155" t="s">
        <v>126</v>
      </c>
      <c r="E165" s="156" t="s">
        <v>214</v>
      </c>
      <c r="F165" s="157" t="s">
        <v>215</v>
      </c>
      <c r="G165" s="158" t="s">
        <v>197</v>
      </c>
      <c r="H165" s="159" t="n">
        <v>0.628</v>
      </c>
      <c r="I165" s="160"/>
      <c r="J165" s="161" t="n">
        <f aca="false">ROUND(I165*H165,2)</f>
        <v>0</v>
      </c>
      <c r="K165" s="157" t="s">
        <v>130</v>
      </c>
      <c r="L165" s="22"/>
      <c r="M165" s="162"/>
      <c r="N165" s="163" t="s">
        <v>40</v>
      </c>
      <c r="O165" s="59"/>
      <c r="P165" s="164" t="n">
        <f aca="false">O165*H165</f>
        <v>0</v>
      </c>
      <c r="Q165" s="164" t="n">
        <v>0</v>
      </c>
      <c r="R165" s="164" t="n">
        <f aca="false">Q165*H165</f>
        <v>0</v>
      </c>
      <c r="S165" s="164" t="n">
        <v>0</v>
      </c>
      <c r="T165" s="165" t="n">
        <f aca="false">S165*H165</f>
        <v>0</v>
      </c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R165" s="166" t="s">
        <v>131</v>
      </c>
      <c r="AT165" s="166" t="s">
        <v>126</v>
      </c>
      <c r="AU165" s="166" t="s">
        <v>132</v>
      </c>
      <c r="AY165" s="3" t="s">
        <v>123</v>
      </c>
      <c r="BE165" s="167" t="n">
        <f aca="false">IF(N165="základní",J165,0)</f>
        <v>0</v>
      </c>
      <c r="BF165" s="167" t="n">
        <f aca="false">IF(N165="snížená",J165,0)</f>
        <v>0</v>
      </c>
      <c r="BG165" s="167" t="n">
        <f aca="false">IF(N165="zákl. přenesená",J165,0)</f>
        <v>0</v>
      </c>
      <c r="BH165" s="167" t="n">
        <f aca="false">IF(N165="sníž. přenesená",J165,0)</f>
        <v>0</v>
      </c>
      <c r="BI165" s="167" t="n">
        <f aca="false">IF(N165="nulová",J165,0)</f>
        <v>0</v>
      </c>
      <c r="BJ165" s="3" t="s">
        <v>132</v>
      </c>
      <c r="BK165" s="167" t="n">
        <f aca="false">ROUND(I165*H165,2)</f>
        <v>0</v>
      </c>
      <c r="BL165" s="3" t="s">
        <v>131</v>
      </c>
      <c r="BM165" s="166" t="s">
        <v>216</v>
      </c>
    </row>
    <row r="166" s="140" customFormat="true" ht="25.9" hidden="false" customHeight="true" outlineLevel="0" collapsed="false">
      <c r="B166" s="141"/>
      <c r="D166" s="142" t="s">
        <v>73</v>
      </c>
      <c r="E166" s="143" t="s">
        <v>217</v>
      </c>
      <c r="F166" s="143" t="s">
        <v>218</v>
      </c>
      <c r="I166" s="144"/>
      <c r="J166" s="145" t="n">
        <f aca="false">BK166</f>
        <v>0</v>
      </c>
      <c r="L166" s="141"/>
      <c r="M166" s="146"/>
      <c r="N166" s="147"/>
      <c r="O166" s="147"/>
      <c r="P166" s="148" t="n">
        <f aca="false">P167+P171+P186+P189+P200+P214+P219+P230+P233+P252+P260</f>
        <v>0</v>
      </c>
      <c r="Q166" s="147"/>
      <c r="R166" s="148" t="n">
        <f aca="false">R167+R171+R186+R189+R200+R214+R219+R230+R233+R252+R260</f>
        <v>0.78980262</v>
      </c>
      <c r="S166" s="147"/>
      <c r="T166" s="149" t="n">
        <f aca="false">T167+T171+T186+T189+T200+T214+T219+T230+T233+T252+T260</f>
        <v>0.33993138</v>
      </c>
      <c r="AR166" s="142" t="s">
        <v>132</v>
      </c>
      <c r="AT166" s="150" t="s">
        <v>73</v>
      </c>
      <c r="AU166" s="150" t="s">
        <v>74</v>
      </c>
      <c r="AY166" s="142" t="s">
        <v>123</v>
      </c>
      <c r="BK166" s="151" t="n">
        <f aca="false">BK167+BK171+BK186+BK189+BK200+BK214+BK219+BK230+BK233+BK252+BK260</f>
        <v>0</v>
      </c>
    </row>
    <row r="167" s="140" customFormat="true" ht="22.8" hidden="false" customHeight="true" outlineLevel="0" collapsed="false">
      <c r="B167" s="141"/>
      <c r="D167" s="142" t="s">
        <v>73</v>
      </c>
      <c r="E167" s="152" t="s">
        <v>219</v>
      </c>
      <c r="F167" s="152" t="s">
        <v>220</v>
      </c>
      <c r="I167" s="144"/>
      <c r="J167" s="153" t="n">
        <f aca="false">BK167</f>
        <v>0</v>
      </c>
      <c r="L167" s="141"/>
      <c r="M167" s="146"/>
      <c r="N167" s="147"/>
      <c r="O167" s="147"/>
      <c r="P167" s="148" t="n">
        <f aca="false">SUM(P168:P170)</f>
        <v>0</v>
      </c>
      <c r="Q167" s="147"/>
      <c r="R167" s="148" t="n">
        <f aca="false">SUM(R168:R170)</f>
        <v>0.00314</v>
      </c>
      <c r="S167" s="147"/>
      <c r="T167" s="149" t="n">
        <f aca="false">SUM(T168:T170)</f>
        <v>0</v>
      </c>
      <c r="AR167" s="142" t="s">
        <v>132</v>
      </c>
      <c r="AT167" s="150" t="s">
        <v>73</v>
      </c>
      <c r="AU167" s="150" t="s">
        <v>79</v>
      </c>
      <c r="AY167" s="142" t="s">
        <v>123</v>
      </c>
      <c r="BK167" s="151" t="n">
        <f aca="false">SUM(BK168:BK170)</f>
        <v>0</v>
      </c>
    </row>
    <row r="168" s="26" customFormat="true" ht="24.15" hidden="false" customHeight="true" outlineLevel="0" collapsed="false">
      <c r="A168" s="21"/>
      <c r="B168" s="154"/>
      <c r="C168" s="155" t="s">
        <v>221</v>
      </c>
      <c r="D168" s="155" t="s">
        <v>126</v>
      </c>
      <c r="E168" s="156" t="s">
        <v>222</v>
      </c>
      <c r="F168" s="157" t="s">
        <v>223</v>
      </c>
      <c r="G168" s="158" t="s">
        <v>147</v>
      </c>
      <c r="H168" s="159" t="n">
        <v>1</v>
      </c>
      <c r="I168" s="160"/>
      <c r="J168" s="161" t="n">
        <f aca="false">ROUND(I168*H168,2)</f>
        <v>0</v>
      </c>
      <c r="K168" s="157"/>
      <c r="L168" s="22"/>
      <c r="M168" s="162"/>
      <c r="N168" s="163" t="s">
        <v>40</v>
      </c>
      <c r="O168" s="59"/>
      <c r="P168" s="164" t="n">
        <f aca="false">O168*H168</f>
        <v>0</v>
      </c>
      <c r="Q168" s="164" t="n">
        <v>0.00157</v>
      </c>
      <c r="R168" s="164" t="n">
        <f aca="false">Q168*H168</f>
        <v>0.00157</v>
      </c>
      <c r="S168" s="164" t="n">
        <v>0</v>
      </c>
      <c r="T168" s="165" t="n">
        <f aca="false">S168*H168</f>
        <v>0</v>
      </c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R168" s="166" t="s">
        <v>157</v>
      </c>
      <c r="AT168" s="166" t="s">
        <v>126</v>
      </c>
      <c r="AU168" s="166" t="s">
        <v>132</v>
      </c>
      <c r="AY168" s="3" t="s">
        <v>123</v>
      </c>
      <c r="BE168" s="167" t="n">
        <f aca="false">IF(N168="základní",J168,0)</f>
        <v>0</v>
      </c>
      <c r="BF168" s="167" t="n">
        <f aca="false">IF(N168="snížená",J168,0)</f>
        <v>0</v>
      </c>
      <c r="BG168" s="167" t="n">
        <f aca="false">IF(N168="zákl. přenesená",J168,0)</f>
        <v>0</v>
      </c>
      <c r="BH168" s="167" t="n">
        <f aca="false">IF(N168="sníž. přenesená",J168,0)</f>
        <v>0</v>
      </c>
      <c r="BI168" s="167" t="n">
        <f aca="false">IF(N168="nulová",J168,0)</f>
        <v>0</v>
      </c>
      <c r="BJ168" s="3" t="s">
        <v>132</v>
      </c>
      <c r="BK168" s="167" t="n">
        <f aca="false">ROUND(I168*H168,2)</f>
        <v>0</v>
      </c>
      <c r="BL168" s="3" t="s">
        <v>157</v>
      </c>
      <c r="BM168" s="166" t="s">
        <v>224</v>
      </c>
    </row>
    <row r="169" s="26" customFormat="true" ht="16.5" hidden="false" customHeight="true" outlineLevel="0" collapsed="false">
      <c r="A169" s="21"/>
      <c r="B169" s="154"/>
      <c r="C169" s="155" t="s">
        <v>225</v>
      </c>
      <c r="D169" s="155" t="s">
        <v>126</v>
      </c>
      <c r="E169" s="156" t="s">
        <v>226</v>
      </c>
      <c r="F169" s="157" t="s">
        <v>227</v>
      </c>
      <c r="G169" s="158" t="s">
        <v>147</v>
      </c>
      <c r="H169" s="159" t="n">
        <v>1</v>
      </c>
      <c r="I169" s="160"/>
      <c r="J169" s="161" t="n">
        <f aca="false">ROUND(I169*H169,2)</f>
        <v>0</v>
      </c>
      <c r="K169" s="157"/>
      <c r="L169" s="22"/>
      <c r="M169" s="162"/>
      <c r="N169" s="163" t="s">
        <v>40</v>
      </c>
      <c r="O169" s="59"/>
      <c r="P169" s="164" t="n">
        <f aca="false">O169*H169</f>
        <v>0</v>
      </c>
      <c r="Q169" s="164" t="n">
        <v>0.00157</v>
      </c>
      <c r="R169" s="164" t="n">
        <f aca="false">Q169*H169</f>
        <v>0.00157</v>
      </c>
      <c r="S169" s="164" t="n">
        <v>0</v>
      </c>
      <c r="T169" s="165" t="n">
        <f aca="false">S169*H169</f>
        <v>0</v>
      </c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R169" s="166" t="s">
        <v>157</v>
      </c>
      <c r="AT169" s="166" t="s">
        <v>126</v>
      </c>
      <c r="AU169" s="166" t="s">
        <v>132</v>
      </c>
      <c r="AY169" s="3" t="s">
        <v>123</v>
      </c>
      <c r="BE169" s="167" t="n">
        <f aca="false">IF(N169="základní",J169,0)</f>
        <v>0</v>
      </c>
      <c r="BF169" s="167" t="n">
        <f aca="false">IF(N169="snížená",J169,0)</f>
        <v>0</v>
      </c>
      <c r="BG169" s="167" t="n">
        <f aca="false">IF(N169="zákl. přenesená",J169,0)</f>
        <v>0</v>
      </c>
      <c r="BH169" s="167" t="n">
        <f aca="false">IF(N169="sníž. přenesená",J169,0)</f>
        <v>0</v>
      </c>
      <c r="BI169" s="167" t="n">
        <f aca="false">IF(N169="nulová",J169,0)</f>
        <v>0</v>
      </c>
      <c r="BJ169" s="3" t="s">
        <v>132</v>
      </c>
      <c r="BK169" s="167" t="n">
        <f aca="false">ROUND(I169*H169,2)</f>
        <v>0</v>
      </c>
      <c r="BL169" s="3" t="s">
        <v>157</v>
      </c>
      <c r="BM169" s="166" t="s">
        <v>228</v>
      </c>
    </row>
    <row r="170" s="26" customFormat="true" ht="24.15" hidden="false" customHeight="true" outlineLevel="0" collapsed="false">
      <c r="A170" s="21"/>
      <c r="B170" s="154"/>
      <c r="C170" s="155" t="s">
        <v>6</v>
      </c>
      <c r="D170" s="155" t="s">
        <v>126</v>
      </c>
      <c r="E170" s="156" t="s">
        <v>229</v>
      </c>
      <c r="F170" s="157" t="s">
        <v>230</v>
      </c>
      <c r="G170" s="158" t="s">
        <v>197</v>
      </c>
      <c r="H170" s="159" t="n">
        <v>0.003</v>
      </c>
      <c r="I170" s="160"/>
      <c r="J170" s="161" t="n">
        <f aca="false">ROUND(I170*H170,2)</f>
        <v>0</v>
      </c>
      <c r="K170" s="157" t="s">
        <v>130</v>
      </c>
      <c r="L170" s="22"/>
      <c r="M170" s="162"/>
      <c r="N170" s="163" t="s">
        <v>40</v>
      </c>
      <c r="O170" s="59"/>
      <c r="P170" s="164" t="n">
        <f aca="false">O170*H170</f>
        <v>0</v>
      </c>
      <c r="Q170" s="164" t="n">
        <v>0</v>
      </c>
      <c r="R170" s="164" t="n">
        <f aca="false">Q170*H170</f>
        <v>0</v>
      </c>
      <c r="S170" s="164" t="n">
        <v>0</v>
      </c>
      <c r="T170" s="165" t="n">
        <f aca="false">S170*H170</f>
        <v>0</v>
      </c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R170" s="166" t="s">
        <v>157</v>
      </c>
      <c r="AT170" s="166" t="s">
        <v>126</v>
      </c>
      <c r="AU170" s="166" t="s">
        <v>132</v>
      </c>
      <c r="AY170" s="3" t="s">
        <v>123</v>
      </c>
      <c r="BE170" s="167" t="n">
        <f aca="false">IF(N170="základní",J170,0)</f>
        <v>0</v>
      </c>
      <c r="BF170" s="167" t="n">
        <f aca="false">IF(N170="snížená",J170,0)</f>
        <v>0</v>
      </c>
      <c r="BG170" s="167" t="n">
        <f aca="false">IF(N170="zákl. přenesená",J170,0)</f>
        <v>0</v>
      </c>
      <c r="BH170" s="167" t="n">
        <f aca="false">IF(N170="sníž. přenesená",J170,0)</f>
        <v>0</v>
      </c>
      <c r="BI170" s="167" t="n">
        <f aca="false">IF(N170="nulová",J170,0)</f>
        <v>0</v>
      </c>
      <c r="BJ170" s="3" t="s">
        <v>132</v>
      </c>
      <c r="BK170" s="167" t="n">
        <f aca="false">ROUND(I170*H170,2)</f>
        <v>0</v>
      </c>
      <c r="BL170" s="3" t="s">
        <v>157</v>
      </c>
      <c r="BM170" s="166" t="s">
        <v>231</v>
      </c>
    </row>
    <row r="171" s="140" customFormat="true" ht="22.8" hidden="false" customHeight="true" outlineLevel="0" collapsed="false">
      <c r="B171" s="141"/>
      <c r="D171" s="142" t="s">
        <v>73</v>
      </c>
      <c r="E171" s="152" t="s">
        <v>232</v>
      </c>
      <c r="F171" s="152" t="s">
        <v>233</v>
      </c>
      <c r="I171" s="144"/>
      <c r="J171" s="153" t="n">
        <f aca="false">BK171</f>
        <v>0</v>
      </c>
      <c r="L171" s="141"/>
      <c r="M171" s="146"/>
      <c r="N171" s="147"/>
      <c r="O171" s="147"/>
      <c r="P171" s="148" t="n">
        <f aca="false">SUM(P172:P185)</f>
        <v>0</v>
      </c>
      <c r="Q171" s="147"/>
      <c r="R171" s="148" t="n">
        <f aca="false">SUM(R172:R185)</f>
        <v>0.07082</v>
      </c>
      <c r="S171" s="147"/>
      <c r="T171" s="149" t="n">
        <f aca="false">SUM(T172:T185)</f>
        <v>0.10748</v>
      </c>
      <c r="AR171" s="142" t="s">
        <v>132</v>
      </c>
      <c r="AT171" s="150" t="s">
        <v>73</v>
      </c>
      <c r="AU171" s="150" t="s">
        <v>79</v>
      </c>
      <c r="AY171" s="142" t="s">
        <v>123</v>
      </c>
      <c r="BK171" s="151" t="n">
        <f aca="false">SUM(BK172:BK185)</f>
        <v>0</v>
      </c>
    </row>
    <row r="172" s="26" customFormat="true" ht="33" hidden="false" customHeight="true" outlineLevel="0" collapsed="false">
      <c r="A172" s="21"/>
      <c r="B172" s="154"/>
      <c r="C172" s="187" t="s">
        <v>234</v>
      </c>
      <c r="D172" s="187" t="s">
        <v>235</v>
      </c>
      <c r="E172" s="188" t="s">
        <v>236</v>
      </c>
      <c r="F172" s="189" t="s">
        <v>237</v>
      </c>
      <c r="G172" s="190" t="s">
        <v>166</v>
      </c>
      <c r="H172" s="191" t="n">
        <v>1</v>
      </c>
      <c r="I172" s="192"/>
      <c r="J172" s="193" t="n">
        <f aca="false">ROUND(I172*H172,2)</f>
        <v>0</v>
      </c>
      <c r="K172" s="189"/>
      <c r="L172" s="194"/>
      <c r="M172" s="195"/>
      <c r="N172" s="196" t="s">
        <v>40</v>
      </c>
      <c r="O172" s="59"/>
      <c r="P172" s="164" t="n">
        <f aca="false">O172*H172</f>
        <v>0</v>
      </c>
      <c r="Q172" s="164" t="n">
        <v>0.036</v>
      </c>
      <c r="R172" s="164" t="n">
        <f aca="false">Q172*H172</f>
        <v>0.036</v>
      </c>
      <c r="S172" s="164" t="n">
        <v>0</v>
      </c>
      <c r="T172" s="165" t="n">
        <f aca="false">S172*H172</f>
        <v>0</v>
      </c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R172" s="166" t="s">
        <v>238</v>
      </c>
      <c r="AT172" s="166" t="s">
        <v>235</v>
      </c>
      <c r="AU172" s="166" t="s">
        <v>132</v>
      </c>
      <c r="AY172" s="3" t="s">
        <v>123</v>
      </c>
      <c r="BE172" s="167" t="n">
        <f aca="false">IF(N172="základní",J172,0)</f>
        <v>0</v>
      </c>
      <c r="BF172" s="167" t="n">
        <f aca="false">IF(N172="snížená",J172,0)</f>
        <v>0</v>
      </c>
      <c r="BG172" s="167" t="n">
        <f aca="false">IF(N172="zákl. přenesená",J172,0)</f>
        <v>0</v>
      </c>
      <c r="BH172" s="167" t="n">
        <f aca="false">IF(N172="sníž. přenesená",J172,0)</f>
        <v>0</v>
      </c>
      <c r="BI172" s="167" t="n">
        <f aca="false">IF(N172="nulová",J172,0)</f>
        <v>0</v>
      </c>
      <c r="BJ172" s="3" t="s">
        <v>132</v>
      </c>
      <c r="BK172" s="167" t="n">
        <f aca="false">ROUND(I172*H172,2)</f>
        <v>0</v>
      </c>
      <c r="BL172" s="3" t="s">
        <v>157</v>
      </c>
      <c r="BM172" s="166" t="s">
        <v>239</v>
      </c>
    </row>
    <row r="173" s="26" customFormat="true" ht="33" hidden="false" customHeight="true" outlineLevel="0" collapsed="false">
      <c r="A173" s="21"/>
      <c r="B173" s="154"/>
      <c r="C173" s="155" t="s">
        <v>240</v>
      </c>
      <c r="D173" s="155" t="s">
        <v>126</v>
      </c>
      <c r="E173" s="156" t="s">
        <v>241</v>
      </c>
      <c r="F173" s="157" t="s">
        <v>242</v>
      </c>
      <c r="G173" s="158" t="s">
        <v>243</v>
      </c>
      <c r="H173" s="159" t="n">
        <v>1</v>
      </c>
      <c r="I173" s="160"/>
      <c r="J173" s="161" t="n">
        <f aca="false">ROUND(I173*H173,2)</f>
        <v>0</v>
      </c>
      <c r="K173" s="157" t="s">
        <v>130</v>
      </c>
      <c r="L173" s="22"/>
      <c r="M173" s="162"/>
      <c r="N173" s="163" t="s">
        <v>40</v>
      </c>
      <c r="O173" s="59"/>
      <c r="P173" s="164" t="n">
        <f aca="false">O173*H173</f>
        <v>0</v>
      </c>
      <c r="Q173" s="164" t="n">
        <v>0.02894</v>
      </c>
      <c r="R173" s="164" t="n">
        <f aca="false">Q173*H173</f>
        <v>0.02894</v>
      </c>
      <c r="S173" s="164" t="n">
        <v>0</v>
      </c>
      <c r="T173" s="165" t="n">
        <f aca="false">S173*H173</f>
        <v>0</v>
      </c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R173" s="166" t="s">
        <v>157</v>
      </c>
      <c r="AT173" s="166" t="s">
        <v>126</v>
      </c>
      <c r="AU173" s="166" t="s">
        <v>132</v>
      </c>
      <c r="AY173" s="3" t="s">
        <v>123</v>
      </c>
      <c r="BE173" s="167" t="n">
        <f aca="false">IF(N173="základní",J173,0)</f>
        <v>0</v>
      </c>
      <c r="BF173" s="167" t="n">
        <f aca="false">IF(N173="snížená",J173,0)</f>
        <v>0</v>
      </c>
      <c r="BG173" s="167" t="n">
        <f aca="false">IF(N173="zákl. přenesená",J173,0)</f>
        <v>0</v>
      </c>
      <c r="BH173" s="167" t="n">
        <f aca="false">IF(N173="sníž. přenesená",J173,0)</f>
        <v>0</v>
      </c>
      <c r="BI173" s="167" t="n">
        <f aca="false">IF(N173="nulová",J173,0)</f>
        <v>0</v>
      </c>
      <c r="BJ173" s="3" t="s">
        <v>132</v>
      </c>
      <c r="BK173" s="167" t="n">
        <f aca="false">ROUND(I173*H173,2)</f>
        <v>0</v>
      </c>
      <c r="BL173" s="3" t="s">
        <v>157</v>
      </c>
      <c r="BM173" s="166" t="s">
        <v>244</v>
      </c>
    </row>
    <row r="174" s="26" customFormat="true" ht="24.15" hidden="false" customHeight="true" outlineLevel="0" collapsed="false">
      <c r="A174" s="21"/>
      <c r="B174" s="154"/>
      <c r="C174" s="155" t="s">
        <v>245</v>
      </c>
      <c r="D174" s="155" t="s">
        <v>126</v>
      </c>
      <c r="E174" s="156" t="s">
        <v>246</v>
      </c>
      <c r="F174" s="157" t="s">
        <v>247</v>
      </c>
      <c r="G174" s="158" t="s">
        <v>243</v>
      </c>
      <c r="H174" s="159" t="n">
        <v>1</v>
      </c>
      <c r="I174" s="160"/>
      <c r="J174" s="161" t="n">
        <f aca="false">ROUND(I174*H174,2)</f>
        <v>0</v>
      </c>
      <c r="K174" s="157" t="s">
        <v>130</v>
      </c>
      <c r="L174" s="22"/>
      <c r="M174" s="162"/>
      <c r="N174" s="163" t="s">
        <v>40</v>
      </c>
      <c r="O174" s="59"/>
      <c r="P174" s="164" t="n">
        <f aca="false">O174*H174</f>
        <v>0</v>
      </c>
      <c r="Q174" s="164" t="n">
        <v>0</v>
      </c>
      <c r="R174" s="164" t="n">
        <f aca="false">Q174*H174</f>
        <v>0</v>
      </c>
      <c r="S174" s="164" t="n">
        <v>0.0092</v>
      </c>
      <c r="T174" s="165" t="n">
        <f aca="false">S174*H174</f>
        <v>0.0092</v>
      </c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R174" s="166" t="s">
        <v>157</v>
      </c>
      <c r="AT174" s="166" t="s">
        <v>126</v>
      </c>
      <c r="AU174" s="166" t="s">
        <v>132</v>
      </c>
      <c r="AY174" s="3" t="s">
        <v>123</v>
      </c>
      <c r="BE174" s="167" t="n">
        <f aca="false">IF(N174="základní",J174,0)</f>
        <v>0</v>
      </c>
      <c r="BF174" s="167" t="n">
        <f aca="false">IF(N174="snížená",J174,0)</f>
        <v>0</v>
      </c>
      <c r="BG174" s="167" t="n">
        <f aca="false">IF(N174="zákl. přenesená",J174,0)</f>
        <v>0</v>
      </c>
      <c r="BH174" s="167" t="n">
        <f aca="false">IF(N174="sníž. přenesená",J174,0)</f>
        <v>0</v>
      </c>
      <c r="BI174" s="167" t="n">
        <f aca="false">IF(N174="nulová",J174,0)</f>
        <v>0</v>
      </c>
      <c r="BJ174" s="3" t="s">
        <v>132</v>
      </c>
      <c r="BK174" s="167" t="n">
        <f aca="false">ROUND(I174*H174,2)</f>
        <v>0</v>
      </c>
      <c r="BL174" s="3" t="s">
        <v>157</v>
      </c>
      <c r="BM174" s="166" t="s">
        <v>248</v>
      </c>
    </row>
    <row r="175" s="26" customFormat="true" ht="24.15" hidden="false" customHeight="true" outlineLevel="0" collapsed="false">
      <c r="A175" s="21"/>
      <c r="B175" s="154"/>
      <c r="C175" s="155" t="s">
        <v>249</v>
      </c>
      <c r="D175" s="155" t="s">
        <v>126</v>
      </c>
      <c r="E175" s="156" t="s">
        <v>250</v>
      </c>
      <c r="F175" s="157" t="s">
        <v>251</v>
      </c>
      <c r="G175" s="158" t="s">
        <v>243</v>
      </c>
      <c r="H175" s="159" t="n">
        <v>1</v>
      </c>
      <c r="I175" s="160"/>
      <c r="J175" s="161" t="n">
        <f aca="false">ROUND(I175*H175,2)</f>
        <v>0</v>
      </c>
      <c r="K175" s="157"/>
      <c r="L175" s="22"/>
      <c r="M175" s="162"/>
      <c r="N175" s="163" t="s">
        <v>40</v>
      </c>
      <c r="O175" s="59"/>
      <c r="P175" s="164" t="n">
        <f aca="false">O175*H175</f>
        <v>0</v>
      </c>
      <c r="Q175" s="164" t="n">
        <v>0</v>
      </c>
      <c r="R175" s="164" t="n">
        <f aca="false">Q175*H175</f>
        <v>0</v>
      </c>
      <c r="S175" s="164" t="n">
        <v>0.067</v>
      </c>
      <c r="T175" s="165" t="n">
        <f aca="false">S175*H175</f>
        <v>0.067</v>
      </c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R175" s="166" t="s">
        <v>157</v>
      </c>
      <c r="AT175" s="166" t="s">
        <v>126</v>
      </c>
      <c r="AU175" s="166" t="s">
        <v>132</v>
      </c>
      <c r="AY175" s="3" t="s">
        <v>123</v>
      </c>
      <c r="BE175" s="167" t="n">
        <f aca="false">IF(N175="základní",J175,0)</f>
        <v>0</v>
      </c>
      <c r="BF175" s="167" t="n">
        <f aca="false">IF(N175="snížená",J175,0)</f>
        <v>0</v>
      </c>
      <c r="BG175" s="167" t="n">
        <f aca="false">IF(N175="zákl. přenesená",J175,0)</f>
        <v>0</v>
      </c>
      <c r="BH175" s="167" t="n">
        <f aca="false">IF(N175="sníž. přenesená",J175,0)</f>
        <v>0</v>
      </c>
      <c r="BI175" s="167" t="n">
        <f aca="false">IF(N175="nulová",J175,0)</f>
        <v>0</v>
      </c>
      <c r="BJ175" s="3" t="s">
        <v>132</v>
      </c>
      <c r="BK175" s="167" t="n">
        <f aca="false">ROUND(I175*H175,2)</f>
        <v>0</v>
      </c>
      <c r="BL175" s="3" t="s">
        <v>157</v>
      </c>
      <c r="BM175" s="166" t="s">
        <v>252</v>
      </c>
    </row>
    <row r="176" s="26" customFormat="true" ht="16.5" hidden="false" customHeight="true" outlineLevel="0" collapsed="false">
      <c r="A176" s="21"/>
      <c r="B176" s="154"/>
      <c r="C176" s="155" t="s">
        <v>253</v>
      </c>
      <c r="D176" s="155" t="s">
        <v>126</v>
      </c>
      <c r="E176" s="156" t="s">
        <v>254</v>
      </c>
      <c r="F176" s="157" t="s">
        <v>255</v>
      </c>
      <c r="G176" s="158" t="s">
        <v>243</v>
      </c>
      <c r="H176" s="159" t="n">
        <v>1</v>
      </c>
      <c r="I176" s="160"/>
      <c r="J176" s="161" t="n">
        <f aca="false">ROUND(I176*H176,2)</f>
        <v>0</v>
      </c>
      <c r="K176" s="157"/>
      <c r="L176" s="22"/>
      <c r="M176" s="162"/>
      <c r="N176" s="163" t="s">
        <v>40</v>
      </c>
      <c r="O176" s="59"/>
      <c r="P176" s="164" t="n">
        <f aca="false">O176*H176</f>
        <v>0</v>
      </c>
      <c r="Q176" s="164" t="n">
        <v>0</v>
      </c>
      <c r="R176" s="164" t="n">
        <f aca="false">Q176*H176</f>
        <v>0</v>
      </c>
      <c r="S176" s="164" t="n">
        <v>0.007</v>
      </c>
      <c r="T176" s="165" t="n">
        <f aca="false">S176*H176</f>
        <v>0.007</v>
      </c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R176" s="166" t="s">
        <v>157</v>
      </c>
      <c r="AT176" s="166" t="s">
        <v>126</v>
      </c>
      <c r="AU176" s="166" t="s">
        <v>132</v>
      </c>
      <c r="AY176" s="3" t="s">
        <v>123</v>
      </c>
      <c r="BE176" s="167" t="n">
        <f aca="false">IF(N176="základní",J176,0)</f>
        <v>0</v>
      </c>
      <c r="BF176" s="167" t="n">
        <f aca="false">IF(N176="snížená",J176,0)</f>
        <v>0</v>
      </c>
      <c r="BG176" s="167" t="n">
        <f aca="false">IF(N176="zákl. přenesená",J176,0)</f>
        <v>0</v>
      </c>
      <c r="BH176" s="167" t="n">
        <f aca="false">IF(N176="sníž. přenesená",J176,0)</f>
        <v>0</v>
      </c>
      <c r="BI176" s="167" t="n">
        <f aca="false">IF(N176="nulová",J176,0)</f>
        <v>0</v>
      </c>
      <c r="BJ176" s="3" t="s">
        <v>132</v>
      </c>
      <c r="BK176" s="167" t="n">
        <f aca="false">ROUND(I176*H176,2)</f>
        <v>0</v>
      </c>
      <c r="BL176" s="3" t="s">
        <v>157</v>
      </c>
      <c r="BM176" s="166" t="s">
        <v>256</v>
      </c>
    </row>
    <row r="177" s="26" customFormat="true" ht="24.15" hidden="false" customHeight="true" outlineLevel="0" collapsed="false">
      <c r="A177" s="21"/>
      <c r="B177" s="154"/>
      <c r="C177" s="155" t="s">
        <v>257</v>
      </c>
      <c r="D177" s="155" t="s">
        <v>126</v>
      </c>
      <c r="E177" s="156" t="s">
        <v>258</v>
      </c>
      <c r="F177" s="157" t="s">
        <v>259</v>
      </c>
      <c r="G177" s="158" t="s">
        <v>243</v>
      </c>
      <c r="H177" s="159" t="n">
        <v>1</v>
      </c>
      <c r="I177" s="160"/>
      <c r="J177" s="161" t="n">
        <f aca="false">ROUND(I177*H177,2)</f>
        <v>0</v>
      </c>
      <c r="K177" s="157"/>
      <c r="L177" s="22"/>
      <c r="M177" s="162"/>
      <c r="N177" s="163" t="s">
        <v>40</v>
      </c>
      <c r="O177" s="59"/>
      <c r="P177" s="164" t="n">
        <f aca="false">O177*H177</f>
        <v>0</v>
      </c>
      <c r="Q177" s="164" t="n">
        <v>0</v>
      </c>
      <c r="R177" s="164" t="n">
        <f aca="false">Q177*H177</f>
        <v>0</v>
      </c>
      <c r="S177" s="164" t="n">
        <v>0.007</v>
      </c>
      <c r="T177" s="165" t="n">
        <f aca="false">S177*H177</f>
        <v>0.007</v>
      </c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R177" s="166" t="s">
        <v>157</v>
      </c>
      <c r="AT177" s="166" t="s">
        <v>126</v>
      </c>
      <c r="AU177" s="166" t="s">
        <v>132</v>
      </c>
      <c r="AY177" s="3" t="s">
        <v>123</v>
      </c>
      <c r="BE177" s="167" t="n">
        <f aca="false">IF(N177="základní",J177,0)</f>
        <v>0</v>
      </c>
      <c r="BF177" s="167" t="n">
        <f aca="false">IF(N177="snížená",J177,0)</f>
        <v>0</v>
      </c>
      <c r="BG177" s="167" t="n">
        <f aca="false">IF(N177="zákl. přenesená",J177,0)</f>
        <v>0</v>
      </c>
      <c r="BH177" s="167" t="n">
        <f aca="false">IF(N177="sníž. přenesená",J177,0)</f>
        <v>0</v>
      </c>
      <c r="BI177" s="167" t="n">
        <f aca="false">IF(N177="nulová",J177,0)</f>
        <v>0</v>
      </c>
      <c r="BJ177" s="3" t="s">
        <v>132</v>
      </c>
      <c r="BK177" s="167" t="n">
        <f aca="false">ROUND(I177*H177,2)</f>
        <v>0</v>
      </c>
      <c r="BL177" s="3" t="s">
        <v>157</v>
      </c>
      <c r="BM177" s="166" t="s">
        <v>260</v>
      </c>
    </row>
    <row r="178" s="26" customFormat="true" ht="16.5" hidden="false" customHeight="true" outlineLevel="0" collapsed="false">
      <c r="A178" s="21"/>
      <c r="B178" s="154"/>
      <c r="C178" s="155" t="s">
        <v>261</v>
      </c>
      <c r="D178" s="155" t="s">
        <v>126</v>
      </c>
      <c r="E178" s="156" t="s">
        <v>262</v>
      </c>
      <c r="F178" s="157" t="s">
        <v>263</v>
      </c>
      <c r="G178" s="158" t="s">
        <v>147</v>
      </c>
      <c r="H178" s="159" t="n">
        <v>1</v>
      </c>
      <c r="I178" s="160"/>
      <c r="J178" s="161" t="n">
        <f aca="false">ROUND(I178*H178,2)</f>
        <v>0</v>
      </c>
      <c r="K178" s="157"/>
      <c r="L178" s="22"/>
      <c r="M178" s="162"/>
      <c r="N178" s="163" t="s">
        <v>40</v>
      </c>
      <c r="O178" s="59"/>
      <c r="P178" s="164" t="n">
        <f aca="false">O178*H178</f>
        <v>0</v>
      </c>
      <c r="Q178" s="164" t="n">
        <v>0</v>
      </c>
      <c r="R178" s="164" t="n">
        <f aca="false">Q178*H178</f>
        <v>0</v>
      </c>
      <c r="S178" s="164" t="n">
        <v>0.007</v>
      </c>
      <c r="T178" s="165" t="n">
        <f aca="false">S178*H178</f>
        <v>0.007</v>
      </c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R178" s="166" t="s">
        <v>157</v>
      </c>
      <c r="AT178" s="166" t="s">
        <v>126</v>
      </c>
      <c r="AU178" s="166" t="s">
        <v>132</v>
      </c>
      <c r="AY178" s="3" t="s">
        <v>123</v>
      </c>
      <c r="BE178" s="167" t="n">
        <f aca="false">IF(N178="základní",J178,0)</f>
        <v>0</v>
      </c>
      <c r="BF178" s="167" t="n">
        <f aca="false">IF(N178="snížená",J178,0)</f>
        <v>0</v>
      </c>
      <c r="BG178" s="167" t="n">
        <f aca="false">IF(N178="zákl. přenesená",J178,0)</f>
        <v>0</v>
      </c>
      <c r="BH178" s="167" t="n">
        <f aca="false">IF(N178="sníž. přenesená",J178,0)</f>
        <v>0</v>
      </c>
      <c r="BI178" s="167" t="n">
        <f aca="false">IF(N178="nulová",J178,0)</f>
        <v>0</v>
      </c>
      <c r="BJ178" s="3" t="s">
        <v>132</v>
      </c>
      <c r="BK178" s="167" t="n">
        <f aca="false">ROUND(I178*H178,2)</f>
        <v>0</v>
      </c>
      <c r="BL178" s="3" t="s">
        <v>157</v>
      </c>
      <c r="BM178" s="166" t="s">
        <v>264</v>
      </c>
    </row>
    <row r="179" s="26" customFormat="true" ht="21.75" hidden="false" customHeight="true" outlineLevel="0" collapsed="false">
      <c r="A179" s="21"/>
      <c r="B179" s="154"/>
      <c r="C179" s="155" t="s">
        <v>265</v>
      </c>
      <c r="D179" s="155" t="s">
        <v>126</v>
      </c>
      <c r="E179" s="156" t="s">
        <v>266</v>
      </c>
      <c r="F179" s="157" t="s">
        <v>267</v>
      </c>
      <c r="G179" s="158" t="s">
        <v>147</v>
      </c>
      <c r="H179" s="159" t="n">
        <v>1</v>
      </c>
      <c r="I179" s="160"/>
      <c r="J179" s="161" t="n">
        <f aca="false">ROUND(I179*H179,2)</f>
        <v>0</v>
      </c>
      <c r="K179" s="157"/>
      <c r="L179" s="22"/>
      <c r="M179" s="162"/>
      <c r="N179" s="163" t="s">
        <v>40</v>
      </c>
      <c r="O179" s="59"/>
      <c r="P179" s="164" t="n">
        <f aca="false">O179*H179</f>
        <v>0</v>
      </c>
      <c r="Q179" s="164" t="n">
        <v>0</v>
      </c>
      <c r="R179" s="164" t="n">
        <f aca="false">Q179*H179</f>
        <v>0</v>
      </c>
      <c r="S179" s="164" t="n">
        <v>0.007</v>
      </c>
      <c r="T179" s="165" t="n">
        <f aca="false">S179*H179</f>
        <v>0.007</v>
      </c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R179" s="166" t="s">
        <v>157</v>
      </c>
      <c r="AT179" s="166" t="s">
        <v>126</v>
      </c>
      <c r="AU179" s="166" t="s">
        <v>132</v>
      </c>
      <c r="AY179" s="3" t="s">
        <v>123</v>
      </c>
      <c r="BE179" s="167" t="n">
        <f aca="false">IF(N179="základní",J179,0)</f>
        <v>0</v>
      </c>
      <c r="BF179" s="167" t="n">
        <f aca="false">IF(N179="snížená",J179,0)</f>
        <v>0</v>
      </c>
      <c r="BG179" s="167" t="n">
        <f aca="false">IF(N179="zákl. přenesená",J179,0)</f>
        <v>0</v>
      </c>
      <c r="BH179" s="167" t="n">
        <f aca="false">IF(N179="sníž. přenesená",J179,0)</f>
        <v>0</v>
      </c>
      <c r="BI179" s="167" t="n">
        <f aca="false">IF(N179="nulová",J179,0)</f>
        <v>0</v>
      </c>
      <c r="BJ179" s="3" t="s">
        <v>132</v>
      </c>
      <c r="BK179" s="167" t="n">
        <f aca="false">ROUND(I179*H179,2)</f>
        <v>0</v>
      </c>
      <c r="BL179" s="3" t="s">
        <v>157</v>
      </c>
      <c r="BM179" s="166" t="s">
        <v>268</v>
      </c>
    </row>
    <row r="180" s="26" customFormat="true" ht="16.5" hidden="false" customHeight="true" outlineLevel="0" collapsed="false">
      <c r="A180" s="21"/>
      <c r="B180" s="154"/>
      <c r="C180" s="155" t="s">
        <v>269</v>
      </c>
      <c r="D180" s="155" t="s">
        <v>126</v>
      </c>
      <c r="E180" s="156" t="s">
        <v>270</v>
      </c>
      <c r="F180" s="157" t="s">
        <v>271</v>
      </c>
      <c r="G180" s="158" t="s">
        <v>243</v>
      </c>
      <c r="H180" s="159" t="n">
        <v>1</v>
      </c>
      <c r="I180" s="160"/>
      <c r="J180" s="161" t="n">
        <f aca="false">ROUND(I180*H180,2)</f>
        <v>0</v>
      </c>
      <c r="K180" s="157" t="s">
        <v>130</v>
      </c>
      <c r="L180" s="22"/>
      <c r="M180" s="162"/>
      <c r="N180" s="163" t="s">
        <v>40</v>
      </c>
      <c r="O180" s="59"/>
      <c r="P180" s="164" t="n">
        <f aca="false">O180*H180</f>
        <v>0</v>
      </c>
      <c r="Q180" s="164" t="n">
        <v>0</v>
      </c>
      <c r="R180" s="164" t="n">
        <f aca="false">Q180*H180</f>
        <v>0</v>
      </c>
      <c r="S180" s="164" t="n">
        <v>0.00156</v>
      </c>
      <c r="T180" s="165" t="n">
        <f aca="false">S180*H180</f>
        <v>0.00156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166" t="s">
        <v>157</v>
      </c>
      <c r="AT180" s="166" t="s">
        <v>126</v>
      </c>
      <c r="AU180" s="166" t="s">
        <v>132</v>
      </c>
      <c r="AY180" s="3" t="s">
        <v>123</v>
      </c>
      <c r="BE180" s="167" t="n">
        <f aca="false">IF(N180="základní",J180,0)</f>
        <v>0</v>
      </c>
      <c r="BF180" s="167" t="n">
        <f aca="false">IF(N180="snížená",J180,0)</f>
        <v>0</v>
      </c>
      <c r="BG180" s="167" t="n">
        <f aca="false">IF(N180="zákl. přenesená",J180,0)</f>
        <v>0</v>
      </c>
      <c r="BH180" s="167" t="n">
        <f aca="false">IF(N180="sníž. přenesená",J180,0)</f>
        <v>0</v>
      </c>
      <c r="BI180" s="167" t="n">
        <f aca="false">IF(N180="nulová",J180,0)</f>
        <v>0</v>
      </c>
      <c r="BJ180" s="3" t="s">
        <v>132</v>
      </c>
      <c r="BK180" s="167" t="n">
        <f aca="false">ROUND(I180*H180,2)</f>
        <v>0</v>
      </c>
      <c r="BL180" s="3" t="s">
        <v>157</v>
      </c>
      <c r="BM180" s="166" t="s">
        <v>272</v>
      </c>
    </row>
    <row r="181" s="26" customFormat="true" ht="16.5" hidden="false" customHeight="true" outlineLevel="0" collapsed="false">
      <c r="A181" s="21"/>
      <c r="B181" s="154"/>
      <c r="C181" s="155" t="s">
        <v>273</v>
      </c>
      <c r="D181" s="155" t="s">
        <v>126</v>
      </c>
      <c r="E181" s="156" t="s">
        <v>274</v>
      </c>
      <c r="F181" s="157" t="s">
        <v>275</v>
      </c>
      <c r="G181" s="158" t="s">
        <v>243</v>
      </c>
      <c r="H181" s="159" t="n">
        <v>2</v>
      </c>
      <c r="I181" s="160"/>
      <c r="J181" s="161" t="n">
        <f aca="false">ROUND(I181*H181,2)</f>
        <v>0</v>
      </c>
      <c r="K181" s="157" t="s">
        <v>130</v>
      </c>
      <c r="L181" s="22"/>
      <c r="M181" s="162"/>
      <c r="N181" s="163" t="s">
        <v>40</v>
      </c>
      <c r="O181" s="59"/>
      <c r="P181" s="164" t="n">
        <f aca="false">O181*H181</f>
        <v>0</v>
      </c>
      <c r="Q181" s="164" t="n">
        <v>0</v>
      </c>
      <c r="R181" s="164" t="n">
        <f aca="false">Q181*H181</f>
        <v>0</v>
      </c>
      <c r="S181" s="164" t="n">
        <v>0.00086</v>
      </c>
      <c r="T181" s="165" t="n">
        <f aca="false">S181*H181</f>
        <v>0.00172</v>
      </c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R181" s="166" t="s">
        <v>157</v>
      </c>
      <c r="AT181" s="166" t="s">
        <v>126</v>
      </c>
      <c r="AU181" s="166" t="s">
        <v>132</v>
      </c>
      <c r="AY181" s="3" t="s">
        <v>123</v>
      </c>
      <c r="BE181" s="167" t="n">
        <f aca="false">IF(N181="základní",J181,0)</f>
        <v>0</v>
      </c>
      <c r="BF181" s="167" t="n">
        <f aca="false">IF(N181="snížená",J181,0)</f>
        <v>0</v>
      </c>
      <c r="BG181" s="167" t="n">
        <f aca="false">IF(N181="zákl. přenesená",J181,0)</f>
        <v>0</v>
      </c>
      <c r="BH181" s="167" t="n">
        <f aca="false">IF(N181="sníž. přenesená",J181,0)</f>
        <v>0</v>
      </c>
      <c r="BI181" s="167" t="n">
        <f aca="false">IF(N181="nulová",J181,0)</f>
        <v>0</v>
      </c>
      <c r="BJ181" s="3" t="s">
        <v>132</v>
      </c>
      <c r="BK181" s="167" t="n">
        <f aca="false">ROUND(I181*H181,2)</f>
        <v>0</v>
      </c>
      <c r="BL181" s="3" t="s">
        <v>157</v>
      </c>
      <c r="BM181" s="166" t="s">
        <v>276</v>
      </c>
    </row>
    <row r="182" s="26" customFormat="true" ht="24.15" hidden="false" customHeight="true" outlineLevel="0" collapsed="false">
      <c r="A182" s="21"/>
      <c r="B182" s="154"/>
      <c r="C182" s="155" t="s">
        <v>238</v>
      </c>
      <c r="D182" s="155" t="s">
        <v>126</v>
      </c>
      <c r="E182" s="156" t="s">
        <v>277</v>
      </c>
      <c r="F182" s="157" t="s">
        <v>278</v>
      </c>
      <c r="G182" s="158" t="s">
        <v>243</v>
      </c>
      <c r="H182" s="159" t="n">
        <v>1</v>
      </c>
      <c r="I182" s="160"/>
      <c r="J182" s="161" t="n">
        <f aca="false">ROUND(I182*H182,2)</f>
        <v>0</v>
      </c>
      <c r="K182" s="157" t="s">
        <v>130</v>
      </c>
      <c r="L182" s="22"/>
      <c r="M182" s="162"/>
      <c r="N182" s="163" t="s">
        <v>40</v>
      </c>
      <c r="O182" s="59"/>
      <c r="P182" s="164" t="n">
        <f aca="false">O182*H182</f>
        <v>0</v>
      </c>
      <c r="Q182" s="164" t="n">
        <v>0.00208</v>
      </c>
      <c r="R182" s="164" t="n">
        <f aca="false">Q182*H182</f>
        <v>0.00208</v>
      </c>
      <c r="S182" s="164" t="n">
        <v>0</v>
      </c>
      <c r="T182" s="165" t="n">
        <f aca="false">S182*H182</f>
        <v>0</v>
      </c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R182" s="166" t="s">
        <v>157</v>
      </c>
      <c r="AT182" s="166" t="s">
        <v>126</v>
      </c>
      <c r="AU182" s="166" t="s">
        <v>132</v>
      </c>
      <c r="AY182" s="3" t="s">
        <v>123</v>
      </c>
      <c r="BE182" s="167" t="n">
        <f aca="false">IF(N182="základní",J182,0)</f>
        <v>0</v>
      </c>
      <c r="BF182" s="167" t="n">
        <f aca="false">IF(N182="snížená",J182,0)</f>
        <v>0</v>
      </c>
      <c r="BG182" s="167" t="n">
        <f aca="false">IF(N182="zákl. přenesená",J182,0)</f>
        <v>0</v>
      </c>
      <c r="BH182" s="167" t="n">
        <f aca="false">IF(N182="sníž. přenesená",J182,0)</f>
        <v>0</v>
      </c>
      <c r="BI182" s="167" t="n">
        <f aca="false">IF(N182="nulová",J182,0)</f>
        <v>0</v>
      </c>
      <c r="BJ182" s="3" t="s">
        <v>132</v>
      </c>
      <c r="BK182" s="167" t="n">
        <f aca="false">ROUND(I182*H182,2)</f>
        <v>0</v>
      </c>
      <c r="BL182" s="3" t="s">
        <v>157</v>
      </c>
      <c r="BM182" s="166" t="s">
        <v>279</v>
      </c>
    </row>
    <row r="183" s="26" customFormat="true" ht="24.15" hidden="false" customHeight="true" outlineLevel="0" collapsed="false">
      <c r="A183" s="21"/>
      <c r="B183" s="154"/>
      <c r="C183" s="155" t="s">
        <v>280</v>
      </c>
      <c r="D183" s="155" t="s">
        <v>126</v>
      </c>
      <c r="E183" s="156" t="s">
        <v>281</v>
      </c>
      <c r="F183" s="157" t="s">
        <v>282</v>
      </c>
      <c r="G183" s="158" t="s">
        <v>243</v>
      </c>
      <c r="H183" s="159" t="n">
        <v>1</v>
      </c>
      <c r="I183" s="160"/>
      <c r="J183" s="161" t="n">
        <f aca="false">ROUND(I183*H183,2)</f>
        <v>0</v>
      </c>
      <c r="K183" s="157" t="s">
        <v>130</v>
      </c>
      <c r="L183" s="22"/>
      <c r="M183" s="162"/>
      <c r="N183" s="163" t="s">
        <v>40</v>
      </c>
      <c r="O183" s="59"/>
      <c r="P183" s="164" t="n">
        <f aca="false">O183*H183</f>
        <v>0</v>
      </c>
      <c r="Q183" s="164" t="n">
        <v>0.00184</v>
      </c>
      <c r="R183" s="164" t="n">
        <f aca="false">Q183*H183</f>
        <v>0.00184</v>
      </c>
      <c r="S183" s="164" t="n">
        <v>0</v>
      </c>
      <c r="T183" s="165" t="n">
        <f aca="false">S183*H183</f>
        <v>0</v>
      </c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R183" s="166" t="s">
        <v>157</v>
      </c>
      <c r="AT183" s="166" t="s">
        <v>126</v>
      </c>
      <c r="AU183" s="166" t="s">
        <v>132</v>
      </c>
      <c r="AY183" s="3" t="s">
        <v>123</v>
      </c>
      <c r="BE183" s="167" t="n">
        <f aca="false">IF(N183="základní",J183,0)</f>
        <v>0</v>
      </c>
      <c r="BF183" s="167" t="n">
        <f aca="false">IF(N183="snížená",J183,0)</f>
        <v>0</v>
      </c>
      <c r="BG183" s="167" t="n">
        <f aca="false">IF(N183="zákl. přenesená",J183,0)</f>
        <v>0</v>
      </c>
      <c r="BH183" s="167" t="n">
        <f aca="false">IF(N183="sníž. přenesená",J183,0)</f>
        <v>0</v>
      </c>
      <c r="BI183" s="167" t="n">
        <f aca="false">IF(N183="nulová",J183,0)</f>
        <v>0</v>
      </c>
      <c r="BJ183" s="3" t="s">
        <v>132</v>
      </c>
      <c r="BK183" s="167" t="n">
        <f aca="false">ROUND(I183*H183,2)</f>
        <v>0</v>
      </c>
      <c r="BL183" s="3" t="s">
        <v>157</v>
      </c>
      <c r="BM183" s="166" t="s">
        <v>283</v>
      </c>
    </row>
    <row r="184" s="26" customFormat="true" ht="24.15" hidden="false" customHeight="true" outlineLevel="0" collapsed="false">
      <c r="A184" s="21"/>
      <c r="B184" s="154"/>
      <c r="C184" s="155" t="s">
        <v>284</v>
      </c>
      <c r="D184" s="155" t="s">
        <v>126</v>
      </c>
      <c r="E184" s="156" t="s">
        <v>285</v>
      </c>
      <c r="F184" s="157" t="s">
        <v>286</v>
      </c>
      <c r="G184" s="158" t="s">
        <v>243</v>
      </c>
      <c r="H184" s="159" t="n">
        <v>1</v>
      </c>
      <c r="I184" s="160"/>
      <c r="J184" s="161" t="n">
        <f aca="false">ROUND(I184*H184,2)</f>
        <v>0</v>
      </c>
      <c r="K184" s="157" t="s">
        <v>130</v>
      </c>
      <c r="L184" s="22"/>
      <c r="M184" s="162"/>
      <c r="N184" s="163" t="s">
        <v>40</v>
      </c>
      <c r="O184" s="59"/>
      <c r="P184" s="164" t="n">
        <f aca="false">O184*H184</f>
        <v>0</v>
      </c>
      <c r="Q184" s="164" t="n">
        <v>0.00196</v>
      </c>
      <c r="R184" s="164" t="n">
        <f aca="false">Q184*H184</f>
        <v>0.00196</v>
      </c>
      <c r="S184" s="164" t="n">
        <v>0</v>
      </c>
      <c r="T184" s="165" t="n">
        <f aca="false">S184*H184</f>
        <v>0</v>
      </c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R184" s="166" t="s">
        <v>157</v>
      </c>
      <c r="AT184" s="166" t="s">
        <v>126</v>
      </c>
      <c r="AU184" s="166" t="s">
        <v>132</v>
      </c>
      <c r="AY184" s="3" t="s">
        <v>123</v>
      </c>
      <c r="BE184" s="167" t="n">
        <f aca="false">IF(N184="základní",J184,0)</f>
        <v>0</v>
      </c>
      <c r="BF184" s="167" t="n">
        <f aca="false">IF(N184="snížená",J184,0)</f>
        <v>0</v>
      </c>
      <c r="BG184" s="167" t="n">
        <f aca="false">IF(N184="zákl. přenesená",J184,0)</f>
        <v>0</v>
      </c>
      <c r="BH184" s="167" t="n">
        <f aca="false">IF(N184="sníž. přenesená",J184,0)</f>
        <v>0</v>
      </c>
      <c r="BI184" s="167" t="n">
        <f aca="false">IF(N184="nulová",J184,0)</f>
        <v>0</v>
      </c>
      <c r="BJ184" s="3" t="s">
        <v>132</v>
      </c>
      <c r="BK184" s="167" t="n">
        <f aca="false">ROUND(I184*H184,2)</f>
        <v>0</v>
      </c>
      <c r="BL184" s="3" t="s">
        <v>157</v>
      </c>
      <c r="BM184" s="166" t="s">
        <v>287</v>
      </c>
    </row>
    <row r="185" s="26" customFormat="true" ht="24.15" hidden="false" customHeight="true" outlineLevel="0" collapsed="false">
      <c r="A185" s="21"/>
      <c r="B185" s="154"/>
      <c r="C185" s="155" t="s">
        <v>288</v>
      </c>
      <c r="D185" s="155" t="s">
        <v>126</v>
      </c>
      <c r="E185" s="156" t="s">
        <v>289</v>
      </c>
      <c r="F185" s="157" t="s">
        <v>290</v>
      </c>
      <c r="G185" s="158" t="s">
        <v>291</v>
      </c>
      <c r="H185" s="197"/>
      <c r="I185" s="160"/>
      <c r="J185" s="161" t="n">
        <f aca="false">ROUND(I185*H185,2)</f>
        <v>0</v>
      </c>
      <c r="K185" s="157" t="s">
        <v>130</v>
      </c>
      <c r="L185" s="22"/>
      <c r="M185" s="162"/>
      <c r="N185" s="163" t="s">
        <v>40</v>
      </c>
      <c r="O185" s="59"/>
      <c r="P185" s="164" t="n">
        <f aca="false">O185*H185</f>
        <v>0</v>
      </c>
      <c r="Q185" s="164" t="n">
        <v>0</v>
      </c>
      <c r="R185" s="164" t="n">
        <f aca="false">Q185*H185</f>
        <v>0</v>
      </c>
      <c r="S185" s="164" t="n">
        <v>0</v>
      </c>
      <c r="T185" s="165" t="n">
        <f aca="false">S185*H185</f>
        <v>0</v>
      </c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R185" s="166" t="s">
        <v>157</v>
      </c>
      <c r="AT185" s="166" t="s">
        <v>126</v>
      </c>
      <c r="AU185" s="166" t="s">
        <v>132</v>
      </c>
      <c r="AY185" s="3" t="s">
        <v>123</v>
      </c>
      <c r="BE185" s="167" t="n">
        <f aca="false">IF(N185="základní",J185,0)</f>
        <v>0</v>
      </c>
      <c r="BF185" s="167" t="n">
        <f aca="false">IF(N185="snížená",J185,0)</f>
        <v>0</v>
      </c>
      <c r="BG185" s="167" t="n">
        <f aca="false">IF(N185="zákl. přenesená",J185,0)</f>
        <v>0</v>
      </c>
      <c r="BH185" s="167" t="n">
        <f aca="false">IF(N185="sníž. přenesená",J185,0)</f>
        <v>0</v>
      </c>
      <c r="BI185" s="167" t="n">
        <f aca="false">IF(N185="nulová",J185,0)</f>
        <v>0</v>
      </c>
      <c r="BJ185" s="3" t="s">
        <v>132</v>
      </c>
      <c r="BK185" s="167" t="n">
        <f aca="false">ROUND(I185*H185,2)</f>
        <v>0</v>
      </c>
      <c r="BL185" s="3" t="s">
        <v>157</v>
      </c>
      <c r="BM185" s="166" t="s">
        <v>292</v>
      </c>
    </row>
    <row r="186" s="140" customFormat="true" ht="22.8" hidden="false" customHeight="true" outlineLevel="0" collapsed="false">
      <c r="B186" s="141"/>
      <c r="D186" s="142" t="s">
        <v>73</v>
      </c>
      <c r="E186" s="152" t="s">
        <v>293</v>
      </c>
      <c r="F186" s="152" t="s">
        <v>294</v>
      </c>
      <c r="I186" s="144"/>
      <c r="J186" s="153" t="n">
        <f aca="false">BK186</f>
        <v>0</v>
      </c>
      <c r="L186" s="141"/>
      <c r="M186" s="146"/>
      <c r="N186" s="147"/>
      <c r="O186" s="147"/>
      <c r="P186" s="148" t="n">
        <f aca="false">SUM(P187:P188)</f>
        <v>0</v>
      </c>
      <c r="Q186" s="147"/>
      <c r="R186" s="148" t="n">
        <f aca="false">SUM(R187:R188)</f>
        <v>0.00108</v>
      </c>
      <c r="S186" s="147"/>
      <c r="T186" s="149" t="n">
        <f aca="false">SUM(T187:T188)</f>
        <v>0</v>
      </c>
      <c r="AR186" s="142" t="s">
        <v>132</v>
      </c>
      <c r="AT186" s="150" t="s">
        <v>73</v>
      </c>
      <c r="AU186" s="150" t="s">
        <v>79</v>
      </c>
      <c r="AY186" s="142" t="s">
        <v>123</v>
      </c>
      <c r="BK186" s="151" t="n">
        <f aca="false">SUM(BK187:BK188)</f>
        <v>0</v>
      </c>
    </row>
    <row r="187" s="26" customFormat="true" ht="16.5" hidden="false" customHeight="true" outlineLevel="0" collapsed="false">
      <c r="A187" s="21"/>
      <c r="B187" s="154"/>
      <c r="C187" s="155" t="s">
        <v>295</v>
      </c>
      <c r="D187" s="155" t="s">
        <v>126</v>
      </c>
      <c r="E187" s="156" t="s">
        <v>296</v>
      </c>
      <c r="F187" s="157" t="s">
        <v>297</v>
      </c>
      <c r="G187" s="158" t="s">
        <v>243</v>
      </c>
      <c r="H187" s="159" t="n">
        <v>4</v>
      </c>
      <c r="I187" s="160"/>
      <c r="J187" s="161" t="n">
        <f aca="false">ROUND(I187*H187,2)</f>
        <v>0</v>
      </c>
      <c r="K187" s="157"/>
      <c r="L187" s="22"/>
      <c r="M187" s="162"/>
      <c r="N187" s="163" t="s">
        <v>40</v>
      </c>
      <c r="O187" s="59"/>
      <c r="P187" s="164" t="n">
        <f aca="false">O187*H187</f>
        <v>0</v>
      </c>
      <c r="Q187" s="164" t="n">
        <v>0.00027</v>
      </c>
      <c r="R187" s="164" t="n">
        <f aca="false">Q187*H187</f>
        <v>0.00108</v>
      </c>
      <c r="S187" s="164" t="n">
        <v>0</v>
      </c>
      <c r="T187" s="165" t="n">
        <f aca="false">S187*H187</f>
        <v>0</v>
      </c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R187" s="166" t="s">
        <v>157</v>
      </c>
      <c r="AT187" s="166" t="s">
        <v>126</v>
      </c>
      <c r="AU187" s="166" t="s">
        <v>132</v>
      </c>
      <c r="AY187" s="3" t="s">
        <v>123</v>
      </c>
      <c r="BE187" s="167" t="n">
        <f aca="false">IF(N187="základní",J187,0)</f>
        <v>0</v>
      </c>
      <c r="BF187" s="167" t="n">
        <f aca="false">IF(N187="snížená",J187,0)</f>
        <v>0</v>
      </c>
      <c r="BG187" s="167" t="n">
        <f aca="false">IF(N187="zákl. přenesená",J187,0)</f>
        <v>0</v>
      </c>
      <c r="BH187" s="167" t="n">
        <f aca="false">IF(N187="sníž. přenesená",J187,0)</f>
        <v>0</v>
      </c>
      <c r="BI187" s="167" t="n">
        <f aca="false">IF(N187="nulová",J187,0)</f>
        <v>0</v>
      </c>
      <c r="BJ187" s="3" t="s">
        <v>132</v>
      </c>
      <c r="BK187" s="167" t="n">
        <f aca="false">ROUND(I187*H187,2)</f>
        <v>0</v>
      </c>
      <c r="BL187" s="3" t="s">
        <v>157</v>
      </c>
      <c r="BM187" s="166" t="s">
        <v>298</v>
      </c>
    </row>
    <row r="188" s="26" customFormat="true" ht="24.15" hidden="false" customHeight="true" outlineLevel="0" collapsed="false">
      <c r="A188" s="21"/>
      <c r="B188" s="154"/>
      <c r="C188" s="155" t="s">
        <v>299</v>
      </c>
      <c r="D188" s="155" t="s">
        <v>126</v>
      </c>
      <c r="E188" s="156" t="s">
        <v>300</v>
      </c>
      <c r="F188" s="157" t="s">
        <v>301</v>
      </c>
      <c r="G188" s="158" t="s">
        <v>291</v>
      </c>
      <c r="H188" s="197"/>
      <c r="I188" s="160"/>
      <c r="J188" s="161" t="n">
        <f aca="false">ROUND(I188*H188,2)</f>
        <v>0</v>
      </c>
      <c r="K188" s="157" t="s">
        <v>130</v>
      </c>
      <c r="L188" s="22"/>
      <c r="M188" s="162"/>
      <c r="N188" s="163" t="s">
        <v>40</v>
      </c>
      <c r="O188" s="59"/>
      <c r="P188" s="164" t="n">
        <f aca="false">O188*H188</f>
        <v>0</v>
      </c>
      <c r="Q188" s="164" t="n">
        <v>0</v>
      </c>
      <c r="R188" s="164" t="n">
        <f aca="false">Q188*H188</f>
        <v>0</v>
      </c>
      <c r="S188" s="164" t="n">
        <v>0</v>
      </c>
      <c r="T188" s="165" t="n">
        <f aca="false">S188*H188</f>
        <v>0</v>
      </c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R188" s="166" t="s">
        <v>157</v>
      </c>
      <c r="AT188" s="166" t="s">
        <v>126</v>
      </c>
      <c r="AU188" s="166" t="s">
        <v>132</v>
      </c>
      <c r="AY188" s="3" t="s">
        <v>123</v>
      </c>
      <c r="BE188" s="167" t="n">
        <f aca="false">IF(N188="základní",J188,0)</f>
        <v>0</v>
      </c>
      <c r="BF188" s="167" t="n">
        <f aca="false">IF(N188="snížená",J188,0)</f>
        <v>0</v>
      </c>
      <c r="BG188" s="167" t="n">
        <f aca="false">IF(N188="zákl. přenesená",J188,0)</f>
        <v>0</v>
      </c>
      <c r="BH188" s="167" t="n">
        <f aca="false">IF(N188="sníž. přenesená",J188,0)</f>
        <v>0</v>
      </c>
      <c r="BI188" s="167" t="n">
        <f aca="false">IF(N188="nulová",J188,0)</f>
        <v>0</v>
      </c>
      <c r="BJ188" s="3" t="s">
        <v>132</v>
      </c>
      <c r="BK188" s="167" t="n">
        <f aca="false">ROUND(I188*H188,2)</f>
        <v>0</v>
      </c>
      <c r="BL188" s="3" t="s">
        <v>157</v>
      </c>
      <c r="BM188" s="166" t="s">
        <v>302</v>
      </c>
    </row>
    <row r="189" s="140" customFormat="true" ht="22.8" hidden="false" customHeight="true" outlineLevel="0" collapsed="false">
      <c r="B189" s="141"/>
      <c r="D189" s="142" t="s">
        <v>73</v>
      </c>
      <c r="E189" s="152" t="s">
        <v>303</v>
      </c>
      <c r="F189" s="152" t="s">
        <v>304</v>
      </c>
      <c r="I189" s="144"/>
      <c r="J189" s="153" t="n">
        <f aca="false">BK189</f>
        <v>0</v>
      </c>
      <c r="L189" s="141"/>
      <c r="M189" s="146"/>
      <c r="N189" s="147"/>
      <c r="O189" s="147"/>
      <c r="P189" s="148" t="n">
        <f aca="false">SUM(P190:P199)</f>
        <v>0</v>
      </c>
      <c r="Q189" s="147"/>
      <c r="R189" s="148" t="n">
        <f aca="false">SUM(R190:R199)</f>
        <v>0.16984</v>
      </c>
      <c r="S189" s="147"/>
      <c r="T189" s="149" t="n">
        <f aca="false">SUM(T190:T199)</f>
        <v>0.054</v>
      </c>
      <c r="AR189" s="142" t="s">
        <v>132</v>
      </c>
      <c r="AT189" s="150" t="s">
        <v>73</v>
      </c>
      <c r="AU189" s="150" t="s">
        <v>79</v>
      </c>
      <c r="AY189" s="142" t="s">
        <v>123</v>
      </c>
      <c r="BK189" s="151" t="n">
        <f aca="false">SUM(BK190:BK199)</f>
        <v>0</v>
      </c>
    </row>
    <row r="190" s="26" customFormat="true" ht="24.15" hidden="false" customHeight="true" outlineLevel="0" collapsed="false">
      <c r="A190" s="21"/>
      <c r="B190" s="154"/>
      <c r="C190" s="155" t="s">
        <v>305</v>
      </c>
      <c r="D190" s="155" t="s">
        <v>126</v>
      </c>
      <c r="E190" s="156" t="s">
        <v>306</v>
      </c>
      <c r="F190" s="157" t="s">
        <v>307</v>
      </c>
      <c r="G190" s="158" t="s">
        <v>166</v>
      </c>
      <c r="H190" s="159" t="n">
        <v>3</v>
      </c>
      <c r="I190" s="160"/>
      <c r="J190" s="161" t="n">
        <f aca="false">ROUND(I190*H190,2)</f>
        <v>0</v>
      </c>
      <c r="K190" s="157"/>
      <c r="L190" s="22"/>
      <c r="M190" s="162"/>
      <c r="N190" s="163" t="s">
        <v>40</v>
      </c>
      <c r="O190" s="59"/>
      <c r="P190" s="164" t="n">
        <f aca="false">O190*H190</f>
        <v>0</v>
      </c>
      <c r="Q190" s="164" t="n">
        <v>0.04238</v>
      </c>
      <c r="R190" s="164" t="n">
        <f aca="false">Q190*H190</f>
        <v>0.12714</v>
      </c>
      <c r="S190" s="164" t="n">
        <v>0</v>
      </c>
      <c r="T190" s="165" t="n">
        <f aca="false">S190*H190</f>
        <v>0</v>
      </c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R190" s="166" t="s">
        <v>157</v>
      </c>
      <c r="AT190" s="166" t="s">
        <v>126</v>
      </c>
      <c r="AU190" s="166" t="s">
        <v>132</v>
      </c>
      <c r="AY190" s="3" t="s">
        <v>123</v>
      </c>
      <c r="BE190" s="167" t="n">
        <f aca="false">IF(N190="základní",J190,0)</f>
        <v>0</v>
      </c>
      <c r="BF190" s="167" t="n">
        <f aca="false">IF(N190="snížená",J190,0)</f>
        <v>0</v>
      </c>
      <c r="BG190" s="167" t="n">
        <f aca="false">IF(N190="zákl. přenesená",J190,0)</f>
        <v>0</v>
      </c>
      <c r="BH190" s="167" t="n">
        <f aca="false">IF(N190="sníž. přenesená",J190,0)</f>
        <v>0</v>
      </c>
      <c r="BI190" s="167" t="n">
        <f aca="false">IF(N190="nulová",J190,0)</f>
        <v>0</v>
      </c>
      <c r="BJ190" s="3" t="s">
        <v>132</v>
      </c>
      <c r="BK190" s="167" t="n">
        <f aca="false">ROUND(I190*H190,2)</f>
        <v>0</v>
      </c>
      <c r="BL190" s="3" t="s">
        <v>157</v>
      </c>
      <c r="BM190" s="166" t="s">
        <v>308</v>
      </c>
    </row>
    <row r="191" s="26" customFormat="true" ht="24.15" hidden="false" customHeight="true" outlineLevel="0" collapsed="false">
      <c r="A191" s="21"/>
      <c r="B191" s="154"/>
      <c r="C191" s="155" t="s">
        <v>309</v>
      </c>
      <c r="D191" s="155" t="s">
        <v>126</v>
      </c>
      <c r="E191" s="156" t="s">
        <v>310</v>
      </c>
      <c r="F191" s="157" t="s">
        <v>311</v>
      </c>
      <c r="G191" s="158" t="s">
        <v>166</v>
      </c>
      <c r="H191" s="159" t="n">
        <v>1</v>
      </c>
      <c r="I191" s="160"/>
      <c r="J191" s="161" t="n">
        <f aca="false">ROUND(I191*H191,2)</f>
        <v>0</v>
      </c>
      <c r="K191" s="157"/>
      <c r="L191" s="22"/>
      <c r="M191" s="162"/>
      <c r="N191" s="163" t="s">
        <v>40</v>
      </c>
      <c r="O191" s="59"/>
      <c r="P191" s="164" t="n">
        <f aca="false">O191*H191</f>
        <v>0</v>
      </c>
      <c r="Q191" s="164" t="n">
        <v>0.04238</v>
      </c>
      <c r="R191" s="164" t="n">
        <f aca="false">Q191*H191</f>
        <v>0.04238</v>
      </c>
      <c r="S191" s="164" t="n">
        <v>0</v>
      </c>
      <c r="T191" s="165" t="n">
        <f aca="false">S191*H191</f>
        <v>0</v>
      </c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R191" s="166" t="s">
        <v>157</v>
      </c>
      <c r="AT191" s="166" t="s">
        <v>126</v>
      </c>
      <c r="AU191" s="166" t="s">
        <v>132</v>
      </c>
      <c r="AY191" s="3" t="s">
        <v>123</v>
      </c>
      <c r="BE191" s="167" t="n">
        <f aca="false">IF(N191="základní",J191,0)</f>
        <v>0</v>
      </c>
      <c r="BF191" s="167" t="n">
        <f aca="false">IF(N191="snížená",J191,0)</f>
        <v>0</v>
      </c>
      <c r="BG191" s="167" t="n">
        <f aca="false">IF(N191="zákl. přenesená",J191,0)</f>
        <v>0</v>
      </c>
      <c r="BH191" s="167" t="n">
        <f aca="false">IF(N191="sníž. přenesená",J191,0)</f>
        <v>0</v>
      </c>
      <c r="BI191" s="167" t="n">
        <f aca="false">IF(N191="nulová",J191,0)</f>
        <v>0</v>
      </c>
      <c r="BJ191" s="3" t="s">
        <v>132</v>
      </c>
      <c r="BK191" s="167" t="n">
        <f aca="false">ROUND(I191*H191,2)</f>
        <v>0</v>
      </c>
      <c r="BL191" s="3" t="s">
        <v>157</v>
      </c>
      <c r="BM191" s="166" t="s">
        <v>312</v>
      </c>
    </row>
    <row r="192" s="26" customFormat="true" ht="16.5" hidden="false" customHeight="true" outlineLevel="0" collapsed="false">
      <c r="A192" s="21"/>
      <c r="B192" s="154"/>
      <c r="C192" s="155" t="s">
        <v>313</v>
      </c>
      <c r="D192" s="155" t="s">
        <v>126</v>
      </c>
      <c r="E192" s="156" t="s">
        <v>314</v>
      </c>
      <c r="F192" s="157" t="s">
        <v>315</v>
      </c>
      <c r="G192" s="158" t="s">
        <v>166</v>
      </c>
      <c r="H192" s="159" t="n">
        <v>3</v>
      </c>
      <c r="I192" s="160"/>
      <c r="J192" s="161" t="n">
        <f aca="false">ROUND(I192*H192,2)</f>
        <v>0</v>
      </c>
      <c r="K192" s="157" t="s">
        <v>130</v>
      </c>
      <c r="L192" s="22"/>
      <c r="M192" s="162"/>
      <c r="N192" s="163" t="s">
        <v>40</v>
      </c>
      <c r="O192" s="59"/>
      <c r="P192" s="164" t="n">
        <f aca="false">O192*H192</f>
        <v>0</v>
      </c>
      <c r="Q192" s="164" t="n">
        <v>8E-005</v>
      </c>
      <c r="R192" s="164" t="n">
        <f aca="false">Q192*H192</f>
        <v>0.00024</v>
      </c>
      <c r="S192" s="164" t="n">
        <v>0.0135</v>
      </c>
      <c r="T192" s="165" t="n">
        <f aca="false">S192*H192</f>
        <v>0.0405</v>
      </c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R192" s="166" t="s">
        <v>157</v>
      </c>
      <c r="AT192" s="166" t="s">
        <v>126</v>
      </c>
      <c r="AU192" s="166" t="s">
        <v>132</v>
      </c>
      <c r="AY192" s="3" t="s">
        <v>123</v>
      </c>
      <c r="BE192" s="167" t="n">
        <f aca="false">IF(N192="základní",J192,0)</f>
        <v>0</v>
      </c>
      <c r="BF192" s="167" t="n">
        <f aca="false">IF(N192="snížená",J192,0)</f>
        <v>0</v>
      </c>
      <c r="BG192" s="167" t="n">
        <f aca="false">IF(N192="zákl. přenesená",J192,0)</f>
        <v>0</v>
      </c>
      <c r="BH192" s="167" t="n">
        <f aca="false">IF(N192="sníž. přenesená",J192,0)</f>
        <v>0</v>
      </c>
      <c r="BI192" s="167" t="n">
        <f aca="false">IF(N192="nulová",J192,0)</f>
        <v>0</v>
      </c>
      <c r="BJ192" s="3" t="s">
        <v>132</v>
      </c>
      <c r="BK192" s="167" t="n">
        <f aca="false">ROUND(I192*H192,2)</f>
        <v>0</v>
      </c>
      <c r="BL192" s="3" t="s">
        <v>157</v>
      </c>
      <c r="BM192" s="166" t="s">
        <v>316</v>
      </c>
    </row>
    <row r="193" s="26" customFormat="true" ht="16.5" hidden="false" customHeight="true" outlineLevel="0" collapsed="false">
      <c r="A193" s="21"/>
      <c r="B193" s="154"/>
      <c r="C193" s="155" t="s">
        <v>317</v>
      </c>
      <c r="D193" s="155" t="s">
        <v>126</v>
      </c>
      <c r="E193" s="156" t="s">
        <v>318</v>
      </c>
      <c r="F193" s="157" t="s">
        <v>319</v>
      </c>
      <c r="G193" s="158" t="s">
        <v>166</v>
      </c>
      <c r="H193" s="159" t="n">
        <v>1</v>
      </c>
      <c r="I193" s="160"/>
      <c r="J193" s="161" t="n">
        <f aca="false">ROUND(I193*H193,2)</f>
        <v>0</v>
      </c>
      <c r="K193" s="157" t="s">
        <v>130</v>
      </c>
      <c r="L193" s="22"/>
      <c r="M193" s="162"/>
      <c r="N193" s="163" t="s">
        <v>40</v>
      </c>
      <c r="O193" s="59"/>
      <c r="P193" s="164" t="n">
        <f aca="false">O193*H193</f>
        <v>0</v>
      </c>
      <c r="Q193" s="164" t="n">
        <v>8E-005</v>
      </c>
      <c r="R193" s="164" t="n">
        <f aca="false">Q193*H193</f>
        <v>8E-005</v>
      </c>
      <c r="S193" s="164" t="n">
        <v>0.0135</v>
      </c>
      <c r="T193" s="165" t="n">
        <f aca="false">S193*H193</f>
        <v>0.0135</v>
      </c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R193" s="166" t="s">
        <v>157</v>
      </c>
      <c r="AT193" s="166" t="s">
        <v>126</v>
      </c>
      <c r="AU193" s="166" t="s">
        <v>132</v>
      </c>
      <c r="AY193" s="3" t="s">
        <v>123</v>
      </c>
      <c r="BE193" s="167" t="n">
        <f aca="false">IF(N193="základní",J193,0)</f>
        <v>0</v>
      </c>
      <c r="BF193" s="167" t="n">
        <f aca="false">IF(N193="snížená",J193,0)</f>
        <v>0</v>
      </c>
      <c r="BG193" s="167" t="n">
        <f aca="false">IF(N193="zákl. přenesená",J193,0)</f>
        <v>0</v>
      </c>
      <c r="BH193" s="167" t="n">
        <f aca="false">IF(N193="sníž. přenesená",J193,0)</f>
        <v>0</v>
      </c>
      <c r="BI193" s="167" t="n">
        <f aca="false">IF(N193="nulová",J193,0)</f>
        <v>0</v>
      </c>
      <c r="BJ193" s="3" t="s">
        <v>132</v>
      </c>
      <c r="BK193" s="167" t="n">
        <f aca="false">ROUND(I193*H193,2)</f>
        <v>0</v>
      </c>
      <c r="BL193" s="3" t="s">
        <v>157</v>
      </c>
      <c r="BM193" s="166" t="s">
        <v>320</v>
      </c>
    </row>
    <row r="194" s="26" customFormat="true" ht="16.5" hidden="false" customHeight="true" outlineLevel="0" collapsed="false">
      <c r="A194" s="21"/>
      <c r="B194" s="154"/>
      <c r="C194" s="155" t="s">
        <v>321</v>
      </c>
      <c r="D194" s="155" t="s">
        <v>126</v>
      </c>
      <c r="E194" s="156" t="s">
        <v>322</v>
      </c>
      <c r="F194" s="157" t="s">
        <v>323</v>
      </c>
      <c r="G194" s="158" t="s">
        <v>166</v>
      </c>
      <c r="H194" s="159" t="n">
        <v>4</v>
      </c>
      <c r="I194" s="160"/>
      <c r="J194" s="161" t="n">
        <f aca="false">ROUND(I194*H194,2)</f>
        <v>0</v>
      </c>
      <c r="K194" s="157" t="s">
        <v>130</v>
      </c>
      <c r="L194" s="22"/>
      <c r="M194" s="162"/>
      <c r="N194" s="163" t="s">
        <v>40</v>
      </c>
      <c r="O194" s="59"/>
      <c r="P194" s="164" t="n">
        <f aca="false">O194*H194</f>
        <v>0</v>
      </c>
      <c r="Q194" s="164" t="n">
        <v>0</v>
      </c>
      <c r="R194" s="164" t="n">
        <f aca="false">Q194*H194</f>
        <v>0</v>
      </c>
      <c r="S194" s="164" t="n">
        <v>0</v>
      </c>
      <c r="T194" s="165" t="n">
        <f aca="false">S194*H194</f>
        <v>0</v>
      </c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R194" s="166" t="s">
        <v>157</v>
      </c>
      <c r="AT194" s="166" t="s">
        <v>126</v>
      </c>
      <c r="AU194" s="166" t="s">
        <v>132</v>
      </c>
      <c r="AY194" s="3" t="s">
        <v>123</v>
      </c>
      <c r="BE194" s="167" t="n">
        <f aca="false">IF(N194="základní",J194,0)</f>
        <v>0</v>
      </c>
      <c r="BF194" s="167" t="n">
        <f aca="false">IF(N194="snížená",J194,0)</f>
        <v>0</v>
      </c>
      <c r="BG194" s="167" t="n">
        <f aca="false">IF(N194="zákl. přenesená",J194,0)</f>
        <v>0</v>
      </c>
      <c r="BH194" s="167" t="n">
        <f aca="false">IF(N194="sníž. přenesená",J194,0)</f>
        <v>0</v>
      </c>
      <c r="BI194" s="167" t="n">
        <f aca="false">IF(N194="nulová",J194,0)</f>
        <v>0</v>
      </c>
      <c r="BJ194" s="3" t="s">
        <v>132</v>
      </c>
      <c r="BK194" s="167" t="n">
        <f aca="false">ROUND(I194*H194,2)</f>
        <v>0</v>
      </c>
      <c r="BL194" s="3" t="s">
        <v>157</v>
      </c>
      <c r="BM194" s="166" t="s">
        <v>324</v>
      </c>
    </row>
    <row r="195" s="26" customFormat="true" ht="16.5" hidden="false" customHeight="true" outlineLevel="0" collapsed="false">
      <c r="A195" s="21"/>
      <c r="B195" s="154"/>
      <c r="C195" s="155" t="s">
        <v>325</v>
      </c>
      <c r="D195" s="155" t="s">
        <v>126</v>
      </c>
      <c r="E195" s="156" t="s">
        <v>326</v>
      </c>
      <c r="F195" s="157" t="s">
        <v>327</v>
      </c>
      <c r="G195" s="158" t="s">
        <v>129</v>
      </c>
      <c r="H195" s="159" t="n">
        <v>120</v>
      </c>
      <c r="I195" s="160"/>
      <c r="J195" s="161" t="n">
        <f aca="false">ROUND(I195*H195,2)</f>
        <v>0</v>
      </c>
      <c r="K195" s="157" t="s">
        <v>130</v>
      </c>
      <c r="L195" s="22"/>
      <c r="M195" s="162"/>
      <c r="N195" s="163" t="s">
        <v>40</v>
      </c>
      <c r="O195" s="59"/>
      <c r="P195" s="164" t="n">
        <f aca="false">O195*H195</f>
        <v>0</v>
      </c>
      <c r="Q195" s="164" t="n">
        <v>0</v>
      </c>
      <c r="R195" s="164" t="n">
        <f aca="false">Q195*H195</f>
        <v>0</v>
      </c>
      <c r="S195" s="164" t="n">
        <v>0</v>
      </c>
      <c r="T195" s="165" t="n">
        <f aca="false">S195*H195</f>
        <v>0</v>
      </c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R195" s="166" t="s">
        <v>157</v>
      </c>
      <c r="AT195" s="166" t="s">
        <v>126</v>
      </c>
      <c r="AU195" s="166" t="s">
        <v>132</v>
      </c>
      <c r="AY195" s="3" t="s">
        <v>123</v>
      </c>
      <c r="BE195" s="167" t="n">
        <f aca="false">IF(N195="základní",J195,0)</f>
        <v>0</v>
      </c>
      <c r="BF195" s="167" t="n">
        <f aca="false">IF(N195="snížená",J195,0)</f>
        <v>0</v>
      </c>
      <c r="BG195" s="167" t="n">
        <f aca="false">IF(N195="zákl. přenesená",J195,0)</f>
        <v>0</v>
      </c>
      <c r="BH195" s="167" t="n">
        <f aca="false">IF(N195="sníž. přenesená",J195,0)</f>
        <v>0</v>
      </c>
      <c r="BI195" s="167" t="n">
        <f aca="false">IF(N195="nulová",J195,0)</f>
        <v>0</v>
      </c>
      <c r="BJ195" s="3" t="s">
        <v>132</v>
      </c>
      <c r="BK195" s="167" t="n">
        <f aca="false">ROUND(I195*H195,2)</f>
        <v>0</v>
      </c>
      <c r="BL195" s="3" t="s">
        <v>157</v>
      </c>
      <c r="BM195" s="166" t="s">
        <v>328</v>
      </c>
    </row>
    <row r="196" s="26" customFormat="true" ht="16.5" hidden="false" customHeight="true" outlineLevel="0" collapsed="false">
      <c r="A196" s="21"/>
      <c r="B196" s="154"/>
      <c r="C196" s="155" t="s">
        <v>329</v>
      </c>
      <c r="D196" s="155" t="s">
        <v>126</v>
      </c>
      <c r="E196" s="156" t="s">
        <v>330</v>
      </c>
      <c r="F196" s="157" t="s">
        <v>331</v>
      </c>
      <c r="G196" s="158" t="s">
        <v>129</v>
      </c>
      <c r="H196" s="159" t="n">
        <v>80</v>
      </c>
      <c r="I196" s="160"/>
      <c r="J196" s="161" t="n">
        <f aca="false">ROUND(I196*H196,2)</f>
        <v>0</v>
      </c>
      <c r="K196" s="157" t="s">
        <v>130</v>
      </c>
      <c r="L196" s="22"/>
      <c r="M196" s="162"/>
      <c r="N196" s="163" t="s">
        <v>40</v>
      </c>
      <c r="O196" s="59"/>
      <c r="P196" s="164" t="n">
        <f aca="false">O196*H196</f>
        <v>0</v>
      </c>
      <c r="Q196" s="164" t="n">
        <v>0</v>
      </c>
      <c r="R196" s="164" t="n">
        <f aca="false">Q196*H196</f>
        <v>0</v>
      </c>
      <c r="S196" s="164" t="n">
        <v>0</v>
      </c>
      <c r="T196" s="165" t="n">
        <f aca="false">S196*H196</f>
        <v>0</v>
      </c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R196" s="166" t="s">
        <v>157</v>
      </c>
      <c r="AT196" s="166" t="s">
        <v>126</v>
      </c>
      <c r="AU196" s="166" t="s">
        <v>132</v>
      </c>
      <c r="AY196" s="3" t="s">
        <v>123</v>
      </c>
      <c r="BE196" s="167" t="n">
        <f aca="false">IF(N196="základní",J196,0)</f>
        <v>0</v>
      </c>
      <c r="BF196" s="167" t="n">
        <f aca="false">IF(N196="snížená",J196,0)</f>
        <v>0</v>
      </c>
      <c r="BG196" s="167" t="n">
        <f aca="false">IF(N196="zákl. přenesená",J196,0)</f>
        <v>0</v>
      </c>
      <c r="BH196" s="167" t="n">
        <f aca="false">IF(N196="sníž. přenesená",J196,0)</f>
        <v>0</v>
      </c>
      <c r="BI196" s="167" t="n">
        <f aca="false">IF(N196="nulová",J196,0)</f>
        <v>0</v>
      </c>
      <c r="BJ196" s="3" t="s">
        <v>132</v>
      </c>
      <c r="BK196" s="167" t="n">
        <f aca="false">ROUND(I196*H196,2)</f>
        <v>0</v>
      </c>
      <c r="BL196" s="3" t="s">
        <v>157</v>
      </c>
      <c r="BM196" s="166" t="s">
        <v>332</v>
      </c>
    </row>
    <row r="197" s="26" customFormat="true" ht="33" hidden="false" customHeight="true" outlineLevel="0" collapsed="false">
      <c r="A197" s="21"/>
      <c r="B197" s="154"/>
      <c r="C197" s="155" t="s">
        <v>333</v>
      </c>
      <c r="D197" s="155" t="s">
        <v>126</v>
      </c>
      <c r="E197" s="156" t="s">
        <v>334</v>
      </c>
      <c r="F197" s="157" t="s">
        <v>335</v>
      </c>
      <c r="G197" s="158" t="s">
        <v>197</v>
      </c>
      <c r="H197" s="159" t="n">
        <v>0.25</v>
      </c>
      <c r="I197" s="160"/>
      <c r="J197" s="161" t="n">
        <f aca="false">ROUND(I197*H197,2)</f>
        <v>0</v>
      </c>
      <c r="K197" s="157"/>
      <c r="L197" s="22"/>
      <c r="M197" s="162"/>
      <c r="N197" s="163" t="s">
        <v>40</v>
      </c>
      <c r="O197" s="59"/>
      <c r="P197" s="164" t="n">
        <f aca="false">O197*H197</f>
        <v>0</v>
      </c>
      <c r="Q197" s="164" t="n">
        <v>0</v>
      </c>
      <c r="R197" s="164" t="n">
        <f aca="false">Q197*H197</f>
        <v>0</v>
      </c>
      <c r="S197" s="164" t="n">
        <v>0</v>
      </c>
      <c r="T197" s="165" t="n">
        <f aca="false">S197*H197</f>
        <v>0</v>
      </c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R197" s="166" t="s">
        <v>157</v>
      </c>
      <c r="AT197" s="166" t="s">
        <v>126</v>
      </c>
      <c r="AU197" s="166" t="s">
        <v>132</v>
      </c>
      <c r="AY197" s="3" t="s">
        <v>123</v>
      </c>
      <c r="BE197" s="167" t="n">
        <f aca="false">IF(N197="základní",J197,0)</f>
        <v>0</v>
      </c>
      <c r="BF197" s="167" t="n">
        <f aca="false">IF(N197="snížená",J197,0)</f>
        <v>0</v>
      </c>
      <c r="BG197" s="167" t="n">
        <f aca="false">IF(N197="zákl. přenesená",J197,0)</f>
        <v>0</v>
      </c>
      <c r="BH197" s="167" t="n">
        <f aca="false">IF(N197="sníž. přenesená",J197,0)</f>
        <v>0</v>
      </c>
      <c r="BI197" s="167" t="n">
        <f aca="false">IF(N197="nulová",J197,0)</f>
        <v>0</v>
      </c>
      <c r="BJ197" s="3" t="s">
        <v>132</v>
      </c>
      <c r="BK197" s="167" t="n">
        <f aca="false">ROUND(I197*H197,2)</f>
        <v>0</v>
      </c>
      <c r="BL197" s="3" t="s">
        <v>157</v>
      </c>
      <c r="BM197" s="166" t="s">
        <v>336</v>
      </c>
    </row>
    <row r="198" s="168" customFormat="true" ht="12.8" hidden="false" customHeight="false" outlineLevel="0" collapsed="false">
      <c r="B198" s="169"/>
      <c r="D198" s="170" t="s">
        <v>134</v>
      </c>
      <c r="E198" s="171"/>
      <c r="F198" s="172" t="s">
        <v>337</v>
      </c>
      <c r="H198" s="173" t="n">
        <v>0.25</v>
      </c>
      <c r="I198" s="174"/>
      <c r="L198" s="169"/>
      <c r="M198" s="175"/>
      <c r="N198" s="176"/>
      <c r="O198" s="176"/>
      <c r="P198" s="176"/>
      <c r="Q198" s="176"/>
      <c r="R198" s="176"/>
      <c r="S198" s="176"/>
      <c r="T198" s="177"/>
      <c r="AT198" s="171" t="s">
        <v>134</v>
      </c>
      <c r="AU198" s="171" t="s">
        <v>132</v>
      </c>
      <c r="AV198" s="168" t="s">
        <v>132</v>
      </c>
      <c r="AW198" s="168" t="s">
        <v>31</v>
      </c>
      <c r="AX198" s="168" t="s">
        <v>79</v>
      </c>
      <c r="AY198" s="171" t="s">
        <v>123</v>
      </c>
    </row>
    <row r="199" s="26" customFormat="true" ht="24.15" hidden="false" customHeight="true" outlineLevel="0" collapsed="false">
      <c r="A199" s="21"/>
      <c r="B199" s="154"/>
      <c r="C199" s="155" t="s">
        <v>338</v>
      </c>
      <c r="D199" s="155" t="s">
        <v>126</v>
      </c>
      <c r="E199" s="156" t="s">
        <v>339</v>
      </c>
      <c r="F199" s="157" t="s">
        <v>340</v>
      </c>
      <c r="G199" s="158" t="s">
        <v>291</v>
      </c>
      <c r="H199" s="197"/>
      <c r="I199" s="160"/>
      <c r="J199" s="161" t="n">
        <f aca="false">ROUND(I199*H199,2)</f>
        <v>0</v>
      </c>
      <c r="K199" s="157" t="s">
        <v>130</v>
      </c>
      <c r="L199" s="22"/>
      <c r="M199" s="162"/>
      <c r="N199" s="163" t="s">
        <v>40</v>
      </c>
      <c r="O199" s="59"/>
      <c r="P199" s="164" t="n">
        <f aca="false">O199*H199</f>
        <v>0</v>
      </c>
      <c r="Q199" s="164" t="n">
        <v>0</v>
      </c>
      <c r="R199" s="164" t="n">
        <f aca="false">Q199*H199</f>
        <v>0</v>
      </c>
      <c r="S199" s="164" t="n">
        <v>0</v>
      </c>
      <c r="T199" s="165" t="n">
        <f aca="false">S199*H199</f>
        <v>0</v>
      </c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R199" s="166" t="s">
        <v>157</v>
      </c>
      <c r="AT199" s="166" t="s">
        <v>126</v>
      </c>
      <c r="AU199" s="166" t="s">
        <v>132</v>
      </c>
      <c r="AY199" s="3" t="s">
        <v>123</v>
      </c>
      <c r="BE199" s="167" t="n">
        <f aca="false">IF(N199="základní",J199,0)</f>
        <v>0</v>
      </c>
      <c r="BF199" s="167" t="n">
        <f aca="false">IF(N199="snížená",J199,0)</f>
        <v>0</v>
      </c>
      <c r="BG199" s="167" t="n">
        <f aca="false">IF(N199="zákl. přenesená",J199,0)</f>
        <v>0</v>
      </c>
      <c r="BH199" s="167" t="n">
        <f aca="false">IF(N199="sníž. přenesená",J199,0)</f>
        <v>0</v>
      </c>
      <c r="BI199" s="167" t="n">
        <f aca="false">IF(N199="nulová",J199,0)</f>
        <v>0</v>
      </c>
      <c r="BJ199" s="3" t="s">
        <v>132</v>
      </c>
      <c r="BK199" s="167" t="n">
        <f aca="false">ROUND(I199*H199,2)</f>
        <v>0</v>
      </c>
      <c r="BL199" s="3" t="s">
        <v>157</v>
      </c>
      <c r="BM199" s="166" t="s">
        <v>341</v>
      </c>
    </row>
    <row r="200" s="140" customFormat="true" ht="22.8" hidden="false" customHeight="true" outlineLevel="0" collapsed="false">
      <c r="B200" s="141"/>
      <c r="D200" s="142" t="s">
        <v>73</v>
      </c>
      <c r="E200" s="152" t="s">
        <v>342</v>
      </c>
      <c r="F200" s="152" t="s">
        <v>343</v>
      </c>
      <c r="I200" s="144"/>
      <c r="J200" s="153" t="n">
        <f aca="false">BK200</f>
        <v>0</v>
      </c>
      <c r="L200" s="141"/>
      <c r="M200" s="146"/>
      <c r="N200" s="147"/>
      <c r="O200" s="147"/>
      <c r="P200" s="148" t="n">
        <f aca="false">SUM(P201:P213)</f>
        <v>0</v>
      </c>
      <c r="Q200" s="147"/>
      <c r="R200" s="148" t="n">
        <f aca="false">SUM(R201:R213)</f>
        <v>0.00042</v>
      </c>
      <c r="S200" s="147"/>
      <c r="T200" s="149" t="n">
        <f aca="false">SUM(T201:T213)</f>
        <v>0.0024</v>
      </c>
      <c r="AR200" s="142" t="s">
        <v>132</v>
      </c>
      <c r="AT200" s="150" t="s">
        <v>73</v>
      </c>
      <c r="AU200" s="150" t="s">
        <v>79</v>
      </c>
      <c r="AY200" s="142" t="s">
        <v>123</v>
      </c>
      <c r="BK200" s="151" t="n">
        <f aca="false">SUM(BK201:BK213)</f>
        <v>0</v>
      </c>
    </row>
    <row r="201" s="26" customFormat="true" ht="21.75" hidden="false" customHeight="true" outlineLevel="0" collapsed="false">
      <c r="A201" s="21"/>
      <c r="B201" s="154"/>
      <c r="C201" s="155" t="s">
        <v>344</v>
      </c>
      <c r="D201" s="155" t="s">
        <v>126</v>
      </c>
      <c r="E201" s="156" t="s">
        <v>345</v>
      </c>
      <c r="F201" s="157" t="s">
        <v>346</v>
      </c>
      <c r="G201" s="158" t="s">
        <v>166</v>
      </c>
      <c r="H201" s="159" t="n">
        <v>2</v>
      </c>
      <c r="I201" s="160"/>
      <c r="J201" s="161" t="n">
        <f aca="false">ROUND(I201*H201,2)</f>
        <v>0</v>
      </c>
      <c r="K201" s="157" t="s">
        <v>130</v>
      </c>
      <c r="L201" s="22"/>
      <c r="M201" s="162"/>
      <c r="N201" s="163" t="s">
        <v>40</v>
      </c>
      <c r="O201" s="59"/>
      <c r="P201" s="164" t="n">
        <f aca="false">O201*H201</f>
        <v>0</v>
      </c>
      <c r="Q201" s="164" t="n">
        <v>0</v>
      </c>
      <c r="R201" s="164" t="n">
        <f aca="false">Q201*H201</f>
        <v>0</v>
      </c>
      <c r="S201" s="164" t="n">
        <v>0</v>
      </c>
      <c r="T201" s="165" t="n">
        <f aca="false">S201*H201</f>
        <v>0</v>
      </c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R201" s="166" t="s">
        <v>157</v>
      </c>
      <c r="AT201" s="166" t="s">
        <v>126</v>
      </c>
      <c r="AU201" s="166" t="s">
        <v>132</v>
      </c>
      <c r="AY201" s="3" t="s">
        <v>123</v>
      </c>
      <c r="BE201" s="167" t="n">
        <f aca="false">IF(N201="základní",J201,0)</f>
        <v>0</v>
      </c>
      <c r="BF201" s="167" t="n">
        <f aca="false">IF(N201="snížená",J201,0)</f>
        <v>0</v>
      </c>
      <c r="BG201" s="167" t="n">
        <f aca="false">IF(N201="zákl. přenesená",J201,0)</f>
        <v>0</v>
      </c>
      <c r="BH201" s="167" t="n">
        <f aca="false">IF(N201="sníž. přenesená",J201,0)</f>
        <v>0</v>
      </c>
      <c r="BI201" s="167" t="n">
        <f aca="false">IF(N201="nulová",J201,0)</f>
        <v>0</v>
      </c>
      <c r="BJ201" s="3" t="s">
        <v>132</v>
      </c>
      <c r="BK201" s="167" t="n">
        <f aca="false">ROUND(I201*H201,2)</f>
        <v>0</v>
      </c>
      <c r="BL201" s="3" t="s">
        <v>157</v>
      </c>
      <c r="BM201" s="166" t="s">
        <v>347</v>
      </c>
    </row>
    <row r="202" s="26" customFormat="true" ht="21.75" hidden="false" customHeight="true" outlineLevel="0" collapsed="false">
      <c r="A202" s="21"/>
      <c r="B202" s="154"/>
      <c r="C202" s="187" t="s">
        <v>348</v>
      </c>
      <c r="D202" s="187" t="s">
        <v>235</v>
      </c>
      <c r="E202" s="188" t="s">
        <v>349</v>
      </c>
      <c r="F202" s="189" t="s">
        <v>350</v>
      </c>
      <c r="G202" s="190" t="s">
        <v>166</v>
      </c>
      <c r="H202" s="191" t="n">
        <v>2</v>
      </c>
      <c r="I202" s="192"/>
      <c r="J202" s="193" t="n">
        <f aca="false">ROUND(I202*H202,2)</f>
        <v>0</v>
      </c>
      <c r="K202" s="157" t="s">
        <v>130</v>
      </c>
      <c r="L202" s="194"/>
      <c r="M202" s="195"/>
      <c r="N202" s="196" t="s">
        <v>40</v>
      </c>
      <c r="O202" s="59"/>
      <c r="P202" s="164" t="n">
        <f aca="false">O202*H202</f>
        <v>0</v>
      </c>
      <c r="Q202" s="164" t="n">
        <v>1E-005</v>
      </c>
      <c r="R202" s="164" t="n">
        <f aca="false">Q202*H202</f>
        <v>2E-005</v>
      </c>
      <c r="S202" s="164" t="n">
        <v>0</v>
      </c>
      <c r="T202" s="165" t="n">
        <f aca="false">S202*H202</f>
        <v>0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R202" s="166" t="s">
        <v>238</v>
      </c>
      <c r="AT202" s="166" t="s">
        <v>235</v>
      </c>
      <c r="AU202" s="166" t="s">
        <v>132</v>
      </c>
      <c r="AY202" s="3" t="s">
        <v>123</v>
      </c>
      <c r="BE202" s="167" t="n">
        <f aca="false">IF(N202="základní",J202,0)</f>
        <v>0</v>
      </c>
      <c r="BF202" s="167" t="n">
        <f aca="false">IF(N202="snížená",J202,0)</f>
        <v>0</v>
      </c>
      <c r="BG202" s="167" t="n">
        <f aca="false">IF(N202="zákl. přenesená",J202,0)</f>
        <v>0</v>
      </c>
      <c r="BH202" s="167" t="n">
        <f aca="false">IF(N202="sníž. přenesená",J202,0)</f>
        <v>0</v>
      </c>
      <c r="BI202" s="167" t="n">
        <f aca="false">IF(N202="nulová",J202,0)</f>
        <v>0</v>
      </c>
      <c r="BJ202" s="3" t="s">
        <v>132</v>
      </c>
      <c r="BK202" s="167" t="n">
        <f aca="false">ROUND(I202*H202,2)</f>
        <v>0</v>
      </c>
      <c r="BL202" s="3" t="s">
        <v>157</v>
      </c>
      <c r="BM202" s="166" t="s">
        <v>351</v>
      </c>
    </row>
    <row r="203" s="26" customFormat="true" ht="16.5" hidden="false" customHeight="true" outlineLevel="0" collapsed="false">
      <c r="A203" s="21"/>
      <c r="B203" s="154"/>
      <c r="C203" s="187" t="s">
        <v>352</v>
      </c>
      <c r="D203" s="187" t="s">
        <v>235</v>
      </c>
      <c r="E203" s="188" t="s">
        <v>353</v>
      </c>
      <c r="F203" s="189" t="s">
        <v>354</v>
      </c>
      <c r="G203" s="190" t="s">
        <v>166</v>
      </c>
      <c r="H203" s="191" t="n">
        <v>2</v>
      </c>
      <c r="I203" s="192"/>
      <c r="J203" s="193" t="n">
        <f aca="false">ROUND(I203*H203,2)</f>
        <v>0</v>
      </c>
      <c r="K203" s="157" t="s">
        <v>130</v>
      </c>
      <c r="L203" s="194"/>
      <c r="M203" s="195"/>
      <c r="N203" s="196" t="s">
        <v>40</v>
      </c>
      <c r="O203" s="59"/>
      <c r="P203" s="164" t="n">
        <f aca="false">O203*H203</f>
        <v>0</v>
      </c>
      <c r="Q203" s="164" t="n">
        <v>0.0002</v>
      </c>
      <c r="R203" s="164" t="n">
        <f aca="false">Q203*H203</f>
        <v>0.0004</v>
      </c>
      <c r="S203" s="164" t="n">
        <v>0</v>
      </c>
      <c r="T203" s="165" t="n">
        <f aca="false">S203*H203</f>
        <v>0</v>
      </c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R203" s="166" t="s">
        <v>238</v>
      </c>
      <c r="AT203" s="166" t="s">
        <v>235</v>
      </c>
      <c r="AU203" s="166" t="s">
        <v>132</v>
      </c>
      <c r="AY203" s="3" t="s">
        <v>123</v>
      </c>
      <c r="BE203" s="167" t="n">
        <f aca="false">IF(N203="základní",J203,0)</f>
        <v>0</v>
      </c>
      <c r="BF203" s="167" t="n">
        <f aca="false">IF(N203="snížená",J203,0)</f>
        <v>0</v>
      </c>
      <c r="BG203" s="167" t="n">
        <f aca="false">IF(N203="zákl. přenesená",J203,0)</f>
        <v>0</v>
      </c>
      <c r="BH203" s="167" t="n">
        <f aca="false">IF(N203="sníž. přenesená",J203,0)</f>
        <v>0</v>
      </c>
      <c r="BI203" s="167" t="n">
        <f aca="false">IF(N203="nulová",J203,0)</f>
        <v>0</v>
      </c>
      <c r="BJ203" s="3" t="s">
        <v>132</v>
      </c>
      <c r="BK203" s="167" t="n">
        <f aca="false">ROUND(I203*H203,2)</f>
        <v>0</v>
      </c>
      <c r="BL203" s="3" t="s">
        <v>157</v>
      </c>
      <c r="BM203" s="166" t="s">
        <v>355</v>
      </c>
    </row>
    <row r="204" s="26" customFormat="true" ht="24.15" hidden="false" customHeight="true" outlineLevel="0" collapsed="false">
      <c r="A204" s="21"/>
      <c r="B204" s="154"/>
      <c r="C204" s="155" t="s">
        <v>356</v>
      </c>
      <c r="D204" s="155" t="s">
        <v>126</v>
      </c>
      <c r="E204" s="156" t="s">
        <v>357</v>
      </c>
      <c r="F204" s="157" t="s">
        <v>358</v>
      </c>
      <c r="G204" s="158" t="s">
        <v>166</v>
      </c>
      <c r="H204" s="159" t="n">
        <v>4</v>
      </c>
      <c r="I204" s="160"/>
      <c r="J204" s="161" t="n">
        <f aca="false">ROUND(I204*H204,2)</f>
        <v>0</v>
      </c>
      <c r="K204" s="157" t="s">
        <v>130</v>
      </c>
      <c r="L204" s="22"/>
      <c r="M204" s="162"/>
      <c r="N204" s="163" t="s">
        <v>40</v>
      </c>
      <c r="O204" s="59"/>
      <c r="P204" s="164" t="n">
        <f aca="false">O204*H204</f>
        <v>0</v>
      </c>
      <c r="Q204" s="164" t="n">
        <v>0</v>
      </c>
      <c r="R204" s="164" t="n">
        <f aca="false">Q204*H204</f>
        <v>0</v>
      </c>
      <c r="S204" s="164" t="n">
        <v>0</v>
      </c>
      <c r="T204" s="165" t="n">
        <f aca="false">S204*H204</f>
        <v>0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R204" s="166" t="s">
        <v>157</v>
      </c>
      <c r="AT204" s="166" t="s">
        <v>126</v>
      </c>
      <c r="AU204" s="166" t="s">
        <v>132</v>
      </c>
      <c r="AY204" s="3" t="s">
        <v>123</v>
      </c>
      <c r="BE204" s="167" t="n">
        <f aca="false">IF(N204="základní",J204,0)</f>
        <v>0</v>
      </c>
      <c r="BF204" s="167" t="n">
        <f aca="false">IF(N204="snížená",J204,0)</f>
        <v>0</v>
      </c>
      <c r="BG204" s="167" t="n">
        <f aca="false">IF(N204="zákl. přenesená",J204,0)</f>
        <v>0</v>
      </c>
      <c r="BH204" s="167" t="n">
        <f aca="false">IF(N204="sníž. přenesená",J204,0)</f>
        <v>0</v>
      </c>
      <c r="BI204" s="167" t="n">
        <f aca="false">IF(N204="nulová",J204,0)</f>
        <v>0</v>
      </c>
      <c r="BJ204" s="3" t="s">
        <v>132</v>
      </c>
      <c r="BK204" s="167" t="n">
        <f aca="false">ROUND(I204*H204,2)</f>
        <v>0</v>
      </c>
      <c r="BL204" s="3" t="s">
        <v>157</v>
      </c>
      <c r="BM204" s="166" t="s">
        <v>359</v>
      </c>
    </row>
    <row r="205" s="26" customFormat="true" ht="37.8" hidden="false" customHeight="true" outlineLevel="0" collapsed="false">
      <c r="A205" s="21"/>
      <c r="B205" s="154"/>
      <c r="C205" s="155" t="s">
        <v>360</v>
      </c>
      <c r="D205" s="155" t="s">
        <v>126</v>
      </c>
      <c r="E205" s="156" t="s">
        <v>361</v>
      </c>
      <c r="F205" s="157" t="s">
        <v>362</v>
      </c>
      <c r="G205" s="158" t="s">
        <v>166</v>
      </c>
      <c r="H205" s="159" t="n">
        <v>3</v>
      </c>
      <c r="I205" s="160"/>
      <c r="J205" s="161" t="n">
        <f aca="false">ROUND(I205*H205,2)</f>
        <v>0</v>
      </c>
      <c r="K205" s="157" t="s">
        <v>130</v>
      </c>
      <c r="L205" s="22"/>
      <c r="M205" s="162"/>
      <c r="N205" s="163" t="s">
        <v>40</v>
      </c>
      <c r="O205" s="59"/>
      <c r="P205" s="164" t="n">
        <f aca="false">O205*H205</f>
        <v>0</v>
      </c>
      <c r="Q205" s="164" t="n">
        <v>0</v>
      </c>
      <c r="R205" s="164" t="n">
        <f aca="false">Q205*H205</f>
        <v>0</v>
      </c>
      <c r="S205" s="164" t="n">
        <v>0.0008</v>
      </c>
      <c r="T205" s="165" t="n">
        <f aca="false">S205*H205</f>
        <v>0.0024</v>
      </c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R205" s="166" t="s">
        <v>157</v>
      </c>
      <c r="AT205" s="166" t="s">
        <v>126</v>
      </c>
      <c r="AU205" s="166" t="s">
        <v>132</v>
      </c>
      <c r="AY205" s="3" t="s">
        <v>123</v>
      </c>
      <c r="BE205" s="167" t="n">
        <f aca="false">IF(N205="základní",J205,0)</f>
        <v>0</v>
      </c>
      <c r="BF205" s="167" t="n">
        <f aca="false">IF(N205="snížená",J205,0)</f>
        <v>0</v>
      </c>
      <c r="BG205" s="167" t="n">
        <f aca="false">IF(N205="zákl. přenesená",J205,0)</f>
        <v>0</v>
      </c>
      <c r="BH205" s="167" t="n">
        <f aca="false">IF(N205="sníž. přenesená",J205,0)</f>
        <v>0</v>
      </c>
      <c r="BI205" s="167" t="n">
        <f aca="false">IF(N205="nulová",J205,0)</f>
        <v>0</v>
      </c>
      <c r="BJ205" s="3" t="s">
        <v>132</v>
      </c>
      <c r="BK205" s="167" t="n">
        <f aca="false">ROUND(I205*H205,2)</f>
        <v>0</v>
      </c>
      <c r="BL205" s="3" t="s">
        <v>157</v>
      </c>
      <c r="BM205" s="166" t="s">
        <v>363</v>
      </c>
    </row>
    <row r="206" s="26" customFormat="true" ht="16.5" hidden="false" customHeight="true" outlineLevel="0" collapsed="false">
      <c r="A206" s="21"/>
      <c r="B206" s="154"/>
      <c r="C206" s="155" t="s">
        <v>364</v>
      </c>
      <c r="D206" s="155" t="s">
        <v>126</v>
      </c>
      <c r="E206" s="156" t="s">
        <v>365</v>
      </c>
      <c r="F206" s="157" t="s">
        <v>366</v>
      </c>
      <c r="G206" s="158" t="s">
        <v>166</v>
      </c>
      <c r="H206" s="159" t="n">
        <v>3</v>
      </c>
      <c r="I206" s="160"/>
      <c r="J206" s="161" t="n">
        <f aca="false">ROUND(I206*H206,2)</f>
        <v>0</v>
      </c>
      <c r="K206" s="157"/>
      <c r="L206" s="22"/>
      <c r="M206" s="162"/>
      <c r="N206" s="163" t="s">
        <v>40</v>
      </c>
      <c r="O206" s="59"/>
      <c r="P206" s="164" t="n">
        <f aca="false">O206*H206</f>
        <v>0</v>
      </c>
      <c r="Q206" s="164" t="n">
        <v>0</v>
      </c>
      <c r="R206" s="164" t="n">
        <f aca="false">Q206*H206</f>
        <v>0</v>
      </c>
      <c r="S206" s="164" t="n">
        <v>0</v>
      </c>
      <c r="T206" s="165" t="n">
        <f aca="false">S206*H206</f>
        <v>0</v>
      </c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R206" s="166" t="s">
        <v>157</v>
      </c>
      <c r="AT206" s="166" t="s">
        <v>126</v>
      </c>
      <c r="AU206" s="166" t="s">
        <v>132</v>
      </c>
      <c r="AY206" s="3" t="s">
        <v>123</v>
      </c>
      <c r="BE206" s="167" t="n">
        <f aca="false">IF(N206="základní",J206,0)</f>
        <v>0</v>
      </c>
      <c r="BF206" s="167" t="n">
        <f aca="false">IF(N206="snížená",J206,0)</f>
        <v>0</v>
      </c>
      <c r="BG206" s="167" t="n">
        <f aca="false">IF(N206="zákl. přenesená",J206,0)</f>
        <v>0</v>
      </c>
      <c r="BH206" s="167" t="n">
        <f aca="false">IF(N206="sníž. přenesená",J206,0)</f>
        <v>0</v>
      </c>
      <c r="BI206" s="167" t="n">
        <f aca="false">IF(N206="nulová",J206,0)</f>
        <v>0</v>
      </c>
      <c r="BJ206" s="3" t="s">
        <v>132</v>
      </c>
      <c r="BK206" s="167" t="n">
        <f aca="false">ROUND(I206*H206,2)</f>
        <v>0</v>
      </c>
      <c r="BL206" s="3" t="s">
        <v>157</v>
      </c>
      <c r="BM206" s="166" t="s">
        <v>367</v>
      </c>
    </row>
    <row r="207" s="26" customFormat="true" ht="37.8" hidden="false" customHeight="true" outlineLevel="0" collapsed="false">
      <c r="A207" s="21"/>
      <c r="B207" s="154"/>
      <c r="C207" s="155" t="s">
        <v>368</v>
      </c>
      <c r="D207" s="155" t="s">
        <v>126</v>
      </c>
      <c r="E207" s="156" t="s">
        <v>369</v>
      </c>
      <c r="F207" s="157" t="s">
        <v>370</v>
      </c>
      <c r="G207" s="158" t="s">
        <v>166</v>
      </c>
      <c r="H207" s="159" t="n">
        <v>2</v>
      </c>
      <c r="I207" s="160"/>
      <c r="J207" s="161" t="n">
        <f aca="false">ROUND(I207*H207,2)</f>
        <v>0</v>
      </c>
      <c r="K207" s="157"/>
      <c r="L207" s="22"/>
      <c r="M207" s="162"/>
      <c r="N207" s="163" t="s">
        <v>40</v>
      </c>
      <c r="O207" s="59"/>
      <c r="P207" s="164" t="n">
        <f aca="false">O207*H207</f>
        <v>0</v>
      </c>
      <c r="Q207" s="164" t="n">
        <v>0</v>
      </c>
      <c r="R207" s="164" t="n">
        <f aca="false">Q207*H207</f>
        <v>0</v>
      </c>
      <c r="S207" s="164" t="n">
        <v>0</v>
      </c>
      <c r="T207" s="165" t="n">
        <f aca="false">S207*H207</f>
        <v>0</v>
      </c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R207" s="166" t="s">
        <v>157</v>
      </c>
      <c r="AT207" s="166" t="s">
        <v>126</v>
      </c>
      <c r="AU207" s="166" t="s">
        <v>132</v>
      </c>
      <c r="AY207" s="3" t="s">
        <v>123</v>
      </c>
      <c r="BE207" s="167" t="n">
        <f aca="false">IF(N207="základní",J207,0)</f>
        <v>0</v>
      </c>
      <c r="BF207" s="167" t="n">
        <f aca="false">IF(N207="snížená",J207,0)</f>
        <v>0</v>
      </c>
      <c r="BG207" s="167" t="n">
        <f aca="false">IF(N207="zákl. přenesená",J207,0)</f>
        <v>0</v>
      </c>
      <c r="BH207" s="167" t="n">
        <f aca="false">IF(N207="sníž. přenesená",J207,0)</f>
        <v>0</v>
      </c>
      <c r="BI207" s="167" t="n">
        <f aca="false">IF(N207="nulová",J207,0)</f>
        <v>0</v>
      </c>
      <c r="BJ207" s="3" t="s">
        <v>132</v>
      </c>
      <c r="BK207" s="167" t="n">
        <f aca="false">ROUND(I207*H207,2)</f>
        <v>0</v>
      </c>
      <c r="BL207" s="3" t="s">
        <v>157</v>
      </c>
      <c r="BM207" s="166" t="s">
        <v>371</v>
      </c>
    </row>
    <row r="208" s="26" customFormat="true" ht="24.15" hidden="false" customHeight="true" outlineLevel="0" collapsed="false">
      <c r="A208" s="21"/>
      <c r="B208" s="154"/>
      <c r="C208" s="155" t="s">
        <v>372</v>
      </c>
      <c r="D208" s="155" t="s">
        <v>126</v>
      </c>
      <c r="E208" s="156" t="s">
        <v>373</v>
      </c>
      <c r="F208" s="157" t="s">
        <v>374</v>
      </c>
      <c r="G208" s="158" t="s">
        <v>166</v>
      </c>
      <c r="H208" s="159" t="n">
        <v>1</v>
      </c>
      <c r="I208" s="160"/>
      <c r="J208" s="161" t="n">
        <f aca="false">ROUND(I208*H208,2)</f>
        <v>0</v>
      </c>
      <c r="K208" s="157" t="s">
        <v>130</v>
      </c>
      <c r="L208" s="22"/>
      <c r="M208" s="162"/>
      <c r="N208" s="163" t="s">
        <v>40</v>
      </c>
      <c r="O208" s="59"/>
      <c r="P208" s="164" t="n">
        <f aca="false">O208*H208</f>
        <v>0</v>
      </c>
      <c r="Q208" s="164" t="n">
        <v>0</v>
      </c>
      <c r="R208" s="164" t="n">
        <f aca="false">Q208*H208</f>
        <v>0</v>
      </c>
      <c r="S208" s="164" t="n">
        <v>0</v>
      </c>
      <c r="T208" s="165" t="n">
        <f aca="false">S208*H208</f>
        <v>0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166" t="s">
        <v>157</v>
      </c>
      <c r="AT208" s="166" t="s">
        <v>126</v>
      </c>
      <c r="AU208" s="166" t="s">
        <v>132</v>
      </c>
      <c r="AY208" s="3" t="s">
        <v>123</v>
      </c>
      <c r="BE208" s="167" t="n">
        <f aca="false">IF(N208="základní",J208,0)</f>
        <v>0</v>
      </c>
      <c r="BF208" s="167" t="n">
        <f aca="false">IF(N208="snížená",J208,0)</f>
        <v>0</v>
      </c>
      <c r="BG208" s="167" t="n">
        <f aca="false">IF(N208="zákl. přenesená",J208,0)</f>
        <v>0</v>
      </c>
      <c r="BH208" s="167" t="n">
        <f aca="false">IF(N208="sníž. přenesená",J208,0)</f>
        <v>0</v>
      </c>
      <c r="BI208" s="167" t="n">
        <f aca="false">IF(N208="nulová",J208,0)</f>
        <v>0</v>
      </c>
      <c r="BJ208" s="3" t="s">
        <v>132</v>
      </c>
      <c r="BK208" s="167" t="n">
        <f aca="false">ROUND(I208*H208,2)</f>
        <v>0</v>
      </c>
      <c r="BL208" s="3" t="s">
        <v>157</v>
      </c>
      <c r="BM208" s="166" t="s">
        <v>375</v>
      </c>
    </row>
    <row r="209" s="26" customFormat="true" ht="16.5" hidden="false" customHeight="true" outlineLevel="0" collapsed="false">
      <c r="A209" s="21"/>
      <c r="B209" s="154"/>
      <c r="C209" s="155" t="s">
        <v>376</v>
      </c>
      <c r="D209" s="155" t="s">
        <v>126</v>
      </c>
      <c r="E209" s="156" t="s">
        <v>377</v>
      </c>
      <c r="F209" s="157" t="s">
        <v>378</v>
      </c>
      <c r="G209" s="158" t="s">
        <v>166</v>
      </c>
      <c r="H209" s="159" t="n">
        <v>1</v>
      </c>
      <c r="I209" s="160"/>
      <c r="J209" s="161" t="n">
        <f aca="false">ROUND(I209*H209,2)</f>
        <v>0</v>
      </c>
      <c r="K209" s="157"/>
      <c r="L209" s="22"/>
      <c r="M209" s="162"/>
      <c r="N209" s="163" t="s">
        <v>40</v>
      </c>
      <c r="O209" s="59"/>
      <c r="P209" s="164" t="n">
        <f aca="false">O209*H209</f>
        <v>0</v>
      </c>
      <c r="Q209" s="164" t="n">
        <v>0</v>
      </c>
      <c r="R209" s="164" t="n">
        <f aca="false">Q209*H209</f>
        <v>0</v>
      </c>
      <c r="S209" s="164" t="n">
        <v>0</v>
      </c>
      <c r="T209" s="165" t="n">
        <f aca="false">S209*H209</f>
        <v>0</v>
      </c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R209" s="166" t="s">
        <v>157</v>
      </c>
      <c r="AT209" s="166" t="s">
        <v>126</v>
      </c>
      <c r="AU209" s="166" t="s">
        <v>132</v>
      </c>
      <c r="AY209" s="3" t="s">
        <v>123</v>
      </c>
      <c r="BE209" s="167" t="n">
        <f aca="false">IF(N209="základní",J209,0)</f>
        <v>0</v>
      </c>
      <c r="BF209" s="167" t="n">
        <f aca="false">IF(N209="snížená",J209,0)</f>
        <v>0</v>
      </c>
      <c r="BG209" s="167" t="n">
        <f aca="false">IF(N209="zákl. přenesená",J209,0)</f>
        <v>0</v>
      </c>
      <c r="BH209" s="167" t="n">
        <f aca="false">IF(N209="sníž. přenesená",J209,0)</f>
        <v>0</v>
      </c>
      <c r="BI209" s="167" t="n">
        <f aca="false">IF(N209="nulová",J209,0)</f>
        <v>0</v>
      </c>
      <c r="BJ209" s="3" t="s">
        <v>132</v>
      </c>
      <c r="BK209" s="167" t="n">
        <f aca="false">ROUND(I209*H209,2)</f>
        <v>0</v>
      </c>
      <c r="BL209" s="3" t="s">
        <v>157</v>
      </c>
      <c r="BM209" s="166" t="s">
        <v>379</v>
      </c>
    </row>
    <row r="210" s="26" customFormat="true" ht="16.5" hidden="false" customHeight="true" outlineLevel="0" collapsed="false">
      <c r="A210" s="21"/>
      <c r="B210" s="154"/>
      <c r="C210" s="155" t="s">
        <v>380</v>
      </c>
      <c r="D210" s="155" t="s">
        <v>126</v>
      </c>
      <c r="E210" s="156" t="s">
        <v>381</v>
      </c>
      <c r="F210" s="157" t="s">
        <v>382</v>
      </c>
      <c r="G210" s="158" t="s">
        <v>383</v>
      </c>
      <c r="H210" s="159" t="n">
        <v>1</v>
      </c>
      <c r="I210" s="160"/>
      <c r="J210" s="161" t="n">
        <f aca="false">ROUND(I210*H210,2)</f>
        <v>0</v>
      </c>
      <c r="K210" s="157"/>
      <c r="L210" s="22"/>
      <c r="M210" s="162"/>
      <c r="N210" s="163" t="s">
        <v>40</v>
      </c>
      <c r="O210" s="59"/>
      <c r="P210" s="164" t="n">
        <f aca="false">O210*H210</f>
        <v>0</v>
      </c>
      <c r="Q210" s="164" t="n">
        <v>0</v>
      </c>
      <c r="R210" s="164" t="n">
        <f aca="false">Q210*H210</f>
        <v>0</v>
      </c>
      <c r="S210" s="164" t="n">
        <v>0</v>
      </c>
      <c r="T210" s="165" t="n">
        <f aca="false">S210*H210</f>
        <v>0</v>
      </c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R210" s="166" t="s">
        <v>157</v>
      </c>
      <c r="AT210" s="166" t="s">
        <v>126</v>
      </c>
      <c r="AU210" s="166" t="s">
        <v>132</v>
      </c>
      <c r="AY210" s="3" t="s">
        <v>123</v>
      </c>
      <c r="BE210" s="167" t="n">
        <f aca="false">IF(N210="základní",J210,0)</f>
        <v>0</v>
      </c>
      <c r="BF210" s="167" t="n">
        <f aca="false">IF(N210="snížená",J210,0)</f>
        <v>0</v>
      </c>
      <c r="BG210" s="167" t="n">
        <f aca="false">IF(N210="zákl. přenesená",J210,0)</f>
        <v>0</v>
      </c>
      <c r="BH210" s="167" t="n">
        <f aca="false">IF(N210="sníž. přenesená",J210,0)</f>
        <v>0</v>
      </c>
      <c r="BI210" s="167" t="n">
        <f aca="false">IF(N210="nulová",J210,0)</f>
        <v>0</v>
      </c>
      <c r="BJ210" s="3" t="s">
        <v>132</v>
      </c>
      <c r="BK210" s="167" t="n">
        <f aca="false">ROUND(I210*H210,2)</f>
        <v>0</v>
      </c>
      <c r="BL210" s="3" t="s">
        <v>157</v>
      </c>
      <c r="BM210" s="166" t="s">
        <v>384</v>
      </c>
    </row>
    <row r="211" s="26" customFormat="true" ht="16.5" hidden="false" customHeight="true" outlineLevel="0" collapsed="false">
      <c r="A211" s="21"/>
      <c r="B211" s="154"/>
      <c r="C211" s="155" t="s">
        <v>385</v>
      </c>
      <c r="D211" s="155" t="s">
        <v>126</v>
      </c>
      <c r="E211" s="156" t="s">
        <v>386</v>
      </c>
      <c r="F211" s="157" t="s">
        <v>387</v>
      </c>
      <c r="G211" s="158" t="s">
        <v>166</v>
      </c>
      <c r="H211" s="159" t="n">
        <v>1</v>
      </c>
      <c r="I211" s="160"/>
      <c r="J211" s="161" t="n">
        <f aca="false">ROUND(I211*H211,2)</f>
        <v>0</v>
      </c>
      <c r="K211" s="157"/>
      <c r="L211" s="22"/>
      <c r="M211" s="162"/>
      <c r="N211" s="163" t="s">
        <v>40</v>
      </c>
      <c r="O211" s="59"/>
      <c r="P211" s="164" t="n">
        <f aca="false">O211*H211</f>
        <v>0</v>
      </c>
      <c r="Q211" s="164" t="n">
        <v>0</v>
      </c>
      <c r="R211" s="164" t="n">
        <f aca="false">Q211*H211</f>
        <v>0</v>
      </c>
      <c r="S211" s="164" t="n">
        <v>0</v>
      </c>
      <c r="T211" s="165" t="n">
        <f aca="false">S211*H211</f>
        <v>0</v>
      </c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R211" s="166" t="s">
        <v>157</v>
      </c>
      <c r="AT211" s="166" t="s">
        <v>126</v>
      </c>
      <c r="AU211" s="166" t="s">
        <v>132</v>
      </c>
      <c r="AY211" s="3" t="s">
        <v>123</v>
      </c>
      <c r="BE211" s="167" t="n">
        <f aca="false">IF(N211="základní",J211,0)</f>
        <v>0</v>
      </c>
      <c r="BF211" s="167" t="n">
        <f aca="false">IF(N211="snížená",J211,0)</f>
        <v>0</v>
      </c>
      <c r="BG211" s="167" t="n">
        <f aca="false">IF(N211="zákl. přenesená",J211,0)</f>
        <v>0</v>
      </c>
      <c r="BH211" s="167" t="n">
        <f aca="false">IF(N211="sníž. přenesená",J211,0)</f>
        <v>0</v>
      </c>
      <c r="BI211" s="167" t="n">
        <f aca="false">IF(N211="nulová",J211,0)</f>
        <v>0</v>
      </c>
      <c r="BJ211" s="3" t="s">
        <v>132</v>
      </c>
      <c r="BK211" s="167" t="n">
        <f aca="false">ROUND(I211*H211,2)</f>
        <v>0</v>
      </c>
      <c r="BL211" s="3" t="s">
        <v>157</v>
      </c>
      <c r="BM211" s="166" t="s">
        <v>388</v>
      </c>
    </row>
    <row r="212" s="26" customFormat="true" ht="24.15" hidden="false" customHeight="true" outlineLevel="0" collapsed="false">
      <c r="A212" s="21"/>
      <c r="B212" s="154"/>
      <c r="C212" s="155" t="s">
        <v>389</v>
      </c>
      <c r="D212" s="155" t="s">
        <v>126</v>
      </c>
      <c r="E212" s="156" t="s">
        <v>390</v>
      </c>
      <c r="F212" s="157" t="s">
        <v>391</v>
      </c>
      <c r="G212" s="158" t="s">
        <v>166</v>
      </c>
      <c r="H212" s="159" t="n">
        <v>2</v>
      </c>
      <c r="I212" s="160"/>
      <c r="J212" s="161" t="n">
        <f aca="false">ROUND(I212*H212,2)</f>
        <v>0</v>
      </c>
      <c r="K212" s="157"/>
      <c r="L212" s="22"/>
      <c r="M212" s="162"/>
      <c r="N212" s="163" t="s">
        <v>40</v>
      </c>
      <c r="O212" s="59"/>
      <c r="P212" s="164" t="n">
        <f aca="false">O212*H212</f>
        <v>0</v>
      </c>
      <c r="Q212" s="164" t="n">
        <v>0</v>
      </c>
      <c r="R212" s="164" t="n">
        <f aca="false">Q212*H212</f>
        <v>0</v>
      </c>
      <c r="S212" s="164" t="n">
        <v>0</v>
      </c>
      <c r="T212" s="165" t="n">
        <f aca="false">S212*H212</f>
        <v>0</v>
      </c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R212" s="166" t="s">
        <v>157</v>
      </c>
      <c r="AT212" s="166" t="s">
        <v>126</v>
      </c>
      <c r="AU212" s="166" t="s">
        <v>132</v>
      </c>
      <c r="AY212" s="3" t="s">
        <v>123</v>
      </c>
      <c r="BE212" s="167" t="n">
        <f aca="false">IF(N212="základní",J212,0)</f>
        <v>0</v>
      </c>
      <c r="BF212" s="167" t="n">
        <f aca="false">IF(N212="snížená",J212,0)</f>
        <v>0</v>
      </c>
      <c r="BG212" s="167" t="n">
        <f aca="false">IF(N212="zákl. přenesená",J212,0)</f>
        <v>0</v>
      </c>
      <c r="BH212" s="167" t="n">
        <f aca="false">IF(N212="sníž. přenesená",J212,0)</f>
        <v>0</v>
      </c>
      <c r="BI212" s="167" t="n">
        <f aca="false">IF(N212="nulová",J212,0)</f>
        <v>0</v>
      </c>
      <c r="BJ212" s="3" t="s">
        <v>132</v>
      </c>
      <c r="BK212" s="167" t="n">
        <f aca="false">ROUND(I212*H212,2)</f>
        <v>0</v>
      </c>
      <c r="BL212" s="3" t="s">
        <v>157</v>
      </c>
      <c r="BM212" s="166" t="s">
        <v>392</v>
      </c>
    </row>
    <row r="213" s="26" customFormat="true" ht="24.15" hidden="false" customHeight="true" outlineLevel="0" collapsed="false">
      <c r="A213" s="21"/>
      <c r="B213" s="154"/>
      <c r="C213" s="155" t="s">
        <v>393</v>
      </c>
      <c r="D213" s="155" t="s">
        <v>126</v>
      </c>
      <c r="E213" s="156" t="s">
        <v>394</v>
      </c>
      <c r="F213" s="157" t="s">
        <v>395</v>
      </c>
      <c r="G213" s="158" t="s">
        <v>291</v>
      </c>
      <c r="H213" s="197"/>
      <c r="I213" s="160"/>
      <c r="J213" s="161" t="n">
        <f aca="false">ROUND(I213*H213,2)</f>
        <v>0</v>
      </c>
      <c r="K213" s="157" t="s">
        <v>130</v>
      </c>
      <c r="L213" s="22"/>
      <c r="M213" s="162"/>
      <c r="N213" s="163" t="s">
        <v>40</v>
      </c>
      <c r="O213" s="59"/>
      <c r="P213" s="164" t="n">
        <f aca="false">O213*H213</f>
        <v>0</v>
      </c>
      <c r="Q213" s="164" t="n">
        <v>0</v>
      </c>
      <c r="R213" s="164" t="n">
        <f aca="false">Q213*H213</f>
        <v>0</v>
      </c>
      <c r="S213" s="164" t="n">
        <v>0</v>
      </c>
      <c r="T213" s="165" t="n">
        <f aca="false">S213*H213</f>
        <v>0</v>
      </c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R213" s="166" t="s">
        <v>157</v>
      </c>
      <c r="AT213" s="166" t="s">
        <v>126</v>
      </c>
      <c r="AU213" s="166" t="s">
        <v>132</v>
      </c>
      <c r="AY213" s="3" t="s">
        <v>123</v>
      </c>
      <c r="BE213" s="167" t="n">
        <f aca="false">IF(N213="základní",J213,0)</f>
        <v>0</v>
      </c>
      <c r="BF213" s="167" t="n">
        <f aca="false">IF(N213="snížená",J213,0)</f>
        <v>0</v>
      </c>
      <c r="BG213" s="167" t="n">
        <f aca="false">IF(N213="zákl. přenesená",J213,0)</f>
        <v>0</v>
      </c>
      <c r="BH213" s="167" t="n">
        <f aca="false">IF(N213="sníž. přenesená",J213,0)</f>
        <v>0</v>
      </c>
      <c r="BI213" s="167" t="n">
        <f aca="false">IF(N213="nulová",J213,0)</f>
        <v>0</v>
      </c>
      <c r="BJ213" s="3" t="s">
        <v>132</v>
      </c>
      <c r="BK213" s="167" t="n">
        <f aca="false">ROUND(I213*H213,2)</f>
        <v>0</v>
      </c>
      <c r="BL213" s="3" t="s">
        <v>157</v>
      </c>
      <c r="BM213" s="166" t="s">
        <v>396</v>
      </c>
    </row>
    <row r="214" s="140" customFormat="true" ht="22.8" hidden="false" customHeight="true" outlineLevel="0" collapsed="false">
      <c r="B214" s="141"/>
      <c r="D214" s="142" t="s">
        <v>73</v>
      </c>
      <c r="E214" s="152" t="s">
        <v>397</v>
      </c>
      <c r="F214" s="152" t="s">
        <v>398</v>
      </c>
      <c r="I214" s="144"/>
      <c r="J214" s="153" t="n">
        <f aca="false">BK214</f>
        <v>0</v>
      </c>
      <c r="L214" s="141"/>
      <c r="M214" s="146"/>
      <c r="N214" s="147"/>
      <c r="O214" s="147"/>
      <c r="P214" s="148" t="n">
        <f aca="false">SUM(P215:P218)</f>
        <v>0</v>
      </c>
      <c r="Q214" s="147"/>
      <c r="R214" s="148" t="n">
        <f aca="false">SUM(R215:R218)</f>
        <v>0.00045</v>
      </c>
      <c r="S214" s="147"/>
      <c r="T214" s="149" t="n">
        <f aca="false">SUM(T215:T218)</f>
        <v>0.0003</v>
      </c>
      <c r="AR214" s="142" t="s">
        <v>132</v>
      </c>
      <c r="AT214" s="150" t="s">
        <v>73</v>
      </c>
      <c r="AU214" s="150" t="s">
        <v>79</v>
      </c>
      <c r="AY214" s="142" t="s">
        <v>123</v>
      </c>
      <c r="BK214" s="151" t="n">
        <f aca="false">SUM(BK215:BK218)</f>
        <v>0</v>
      </c>
    </row>
    <row r="215" s="26" customFormat="true" ht="24.15" hidden="false" customHeight="true" outlineLevel="0" collapsed="false">
      <c r="A215" s="21"/>
      <c r="B215" s="154"/>
      <c r="C215" s="155" t="s">
        <v>399</v>
      </c>
      <c r="D215" s="155" t="s">
        <v>126</v>
      </c>
      <c r="E215" s="156" t="s">
        <v>400</v>
      </c>
      <c r="F215" s="157" t="s">
        <v>401</v>
      </c>
      <c r="G215" s="158" t="s">
        <v>166</v>
      </c>
      <c r="H215" s="159" t="n">
        <v>1</v>
      </c>
      <c r="I215" s="160"/>
      <c r="J215" s="161" t="n">
        <f aca="false">ROUND(I215*H215,2)</f>
        <v>0</v>
      </c>
      <c r="K215" s="157" t="s">
        <v>130</v>
      </c>
      <c r="L215" s="22"/>
      <c r="M215" s="162"/>
      <c r="N215" s="163" t="s">
        <v>40</v>
      </c>
      <c r="O215" s="59"/>
      <c r="P215" s="164" t="n">
        <f aca="false">O215*H215</f>
        <v>0</v>
      </c>
      <c r="Q215" s="164" t="n">
        <v>0</v>
      </c>
      <c r="R215" s="164" t="n">
        <f aca="false">Q215*H215</f>
        <v>0</v>
      </c>
      <c r="S215" s="164" t="n">
        <v>0</v>
      </c>
      <c r="T215" s="165" t="n">
        <f aca="false">S215*H215</f>
        <v>0</v>
      </c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R215" s="166" t="s">
        <v>157</v>
      </c>
      <c r="AT215" s="166" t="s">
        <v>126</v>
      </c>
      <c r="AU215" s="166" t="s">
        <v>132</v>
      </c>
      <c r="AY215" s="3" t="s">
        <v>123</v>
      </c>
      <c r="BE215" s="167" t="n">
        <f aca="false">IF(N215="základní",J215,0)</f>
        <v>0</v>
      </c>
      <c r="BF215" s="167" t="n">
        <f aca="false">IF(N215="snížená",J215,0)</f>
        <v>0</v>
      </c>
      <c r="BG215" s="167" t="n">
        <f aca="false">IF(N215="zákl. přenesená",J215,0)</f>
        <v>0</v>
      </c>
      <c r="BH215" s="167" t="n">
        <f aca="false">IF(N215="sníž. přenesená",J215,0)</f>
        <v>0</v>
      </c>
      <c r="BI215" s="167" t="n">
        <f aca="false">IF(N215="nulová",J215,0)</f>
        <v>0</v>
      </c>
      <c r="BJ215" s="3" t="s">
        <v>132</v>
      </c>
      <c r="BK215" s="167" t="n">
        <f aca="false">ROUND(I215*H215,2)</f>
        <v>0</v>
      </c>
      <c r="BL215" s="3" t="s">
        <v>157</v>
      </c>
      <c r="BM215" s="166" t="s">
        <v>402</v>
      </c>
    </row>
    <row r="216" s="26" customFormat="true" ht="16.5" hidden="false" customHeight="true" outlineLevel="0" collapsed="false">
      <c r="A216" s="21"/>
      <c r="B216" s="154"/>
      <c r="C216" s="187" t="s">
        <v>403</v>
      </c>
      <c r="D216" s="187" t="s">
        <v>235</v>
      </c>
      <c r="E216" s="188" t="s">
        <v>404</v>
      </c>
      <c r="F216" s="189" t="s">
        <v>405</v>
      </c>
      <c r="G216" s="190" t="s">
        <v>166</v>
      </c>
      <c r="H216" s="191" t="n">
        <v>1</v>
      </c>
      <c r="I216" s="192"/>
      <c r="J216" s="193" t="n">
        <f aca="false">ROUND(I216*H216,2)</f>
        <v>0</v>
      </c>
      <c r="K216" s="157" t="s">
        <v>130</v>
      </c>
      <c r="L216" s="194"/>
      <c r="M216" s="195"/>
      <c r="N216" s="196" t="s">
        <v>40</v>
      </c>
      <c r="O216" s="59"/>
      <c r="P216" s="164" t="n">
        <f aca="false">O216*H216</f>
        <v>0</v>
      </c>
      <c r="Q216" s="164" t="n">
        <v>0.00045</v>
      </c>
      <c r="R216" s="164" t="n">
        <f aca="false">Q216*H216</f>
        <v>0.00045</v>
      </c>
      <c r="S216" s="164" t="n">
        <v>0</v>
      </c>
      <c r="T216" s="165" t="n">
        <f aca="false">S216*H216</f>
        <v>0</v>
      </c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R216" s="166" t="s">
        <v>238</v>
      </c>
      <c r="AT216" s="166" t="s">
        <v>235</v>
      </c>
      <c r="AU216" s="166" t="s">
        <v>132</v>
      </c>
      <c r="AY216" s="3" t="s">
        <v>123</v>
      </c>
      <c r="BE216" s="167" t="n">
        <f aca="false">IF(N216="základní",J216,0)</f>
        <v>0</v>
      </c>
      <c r="BF216" s="167" t="n">
        <f aca="false">IF(N216="snížená",J216,0)</f>
        <v>0</v>
      </c>
      <c r="BG216" s="167" t="n">
        <f aca="false">IF(N216="zákl. přenesená",J216,0)</f>
        <v>0</v>
      </c>
      <c r="BH216" s="167" t="n">
        <f aca="false">IF(N216="sníž. přenesená",J216,0)</f>
        <v>0</v>
      </c>
      <c r="BI216" s="167" t="n">
        <f aca="false">IF(N216="nulová",J216,0)</f>
        <v>0</v>
      </c>
      <c r="BJ216" s="3" t="s">
        <v>132</v>
      </c>
      <c r="BK216" s="167" t="n">
        <f aca="false">ROUND(I216*H216,2)</f>
        <v>0</v>
      </c>
      <c r="BL216" s="3" t="s">
        <v>157</v>
      </c>
      <c r="BM216" s="166" t="s">
        <v>406</v>
      </c>
    </row>
    <row r="217" s="26" customFormat="true" ht="21.75" hidden="false" customHeight="true" outlineLevel="0" collapsed="false">
      <c r="A217" s="21"/>
      <c r="B217" s="154"/>
      <c r="C217" s="155" t="s">
        <v>407</v>
      </c>
      <c r="D217" s="155" t="s">
        <v>126</v>
      </c>
      <c r="E217" s="156" t="s">
        <v>408</v>
      </c>
      <c r="F217" s="157" t="s">
        <v>409</v>
      </c>
      <c r="G217" s="158" t="s">
        <v>166</v>
      </c>
      <c r="H217" s="159" t="n">
        <v>1</v>
      </c>
      <c r="I217" s="160"/>
      <c r="J217" s="161" t="n">
        <f aca="false">ROUND(I217*H217,2)</f>
        <v>0</v>
      </c>
      <c r="K217" s="157" t="s">
        <v>130</v>
      </c>
      <c r="L217" s="22"/>
      <c r="M217" s="162"/>
      <c r="N217" s="163" t="s">
        <v>40</v>
      </c>
      <c r="O217" s="59"/>
      <c r="P217" s="164" t="n">
        <f aca="false">O217*H217</f>
        <v>0</v>
      </c>
      <c r="Q217" s="164" t="n">
        <v>0</v>
      </c>
      <c r="R217" s="164" t="n">
        <f aca="false">Q217*H217</f>
        <v>0</v>
      </c>
      <c r="S217" s="164" t="n">
        <v>0.0003</v>
      </c>
      <c r="T217" s="165" t="n">
        <f aca="false">S217*H217</f>
        <v>0.0003</v>
      </c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R217" s="166" t="s">
        <v>157</v>
      </c>
      <c r="AT217" s="166" t="s">
        <v>126</v>
      </c>
      <c r="AU217" s="166" t="s">
        <v>132</v>
      </c>
      <c r="AY217" s="3" t="s">
        <v>123</v>
      </c>
      <c r="BE217" s="167" t="n">
        <f aca="false">IF(N217="základní",J217,0)</f>
        <v>0</v>
      </c>
      <c r="BF217" s="167" t="n">
        <f aca="false">IF(N217="snížená",J217,0)</f>
        <v>0</v>
      </c>
      <c r="BG217" s="167" t="n">
        <f aca="false">IF(N217="zákl. přenesená",J217,0)</f>
        <v>0</v>
      </c>
      <c r="BH217" s="167" t="n">
        <f aca="false">IF(N217="sníž. přenesená",J217,0)</f>
        <v>0</v>
      </c>
      <c r="BI217" s="167" t="n">
        <f aca="false">IF(N217="nulová",J217,0)</f>
        <v>0</v>
      </c>
      <c r="BJ217" s="3" t="s">
        <v>132</v>
      </c>
      <c r="BK217" s="167" t="n">
        <f aca="false">ROUND(I217*H217,2)</f>
        <v>0</v>
      </c>
      <c r="BL217" s="3" t="s">
        <v>157</v>
      </c>
      <c r="BM217" s="166" t="s">
        <v>410</v>
      </c>
    </row>
    <row r="218" s="26" customFormat="true" ht="24.15" hidden="false" customHeight="true" outlineLevel="0" collapsed="false">
      <c r="A218" s="21"/>
      <c r="B218" s="154"/>
      <c r="C218" s="155" t="s">
        <v>411</v>
      </c>
      <c r="D218" s="155" t="s">
        <v>126</v>
      </c>
      <c r="E218" s="156" t="s">
        <v>412</v>
      </c>
      <c r="F218" s="157" t="s">
        <v>413</v>
      </c>
      <c r="G218" s="158" t="s">
        <v>291</v>
      </c>
      <c r="H218" s="197"/>
      <c r="I218" s="160"/>
      <c r="J218" s="161" t="n">
        <f aca="false">ROUND(I218*H218,2)</f>
        <v>0</v>
      </c>
      <c r="K218" s="157" t="s">
        <v>130</v>
      </c>
      <c r="L218" s="22"/>
      <c r="M218" s="162"/>
      <c r="N218" s="163" t="s">
        <v>40</v>
      </c>
      <c r="O218" s="59"/>
      <c r="P218" s="164" t="n">
        <f aca="false">O218*H218</f>
        <v>0</v>
      </c>
      <c r="Q218" s="164" t="n">
        <v>0</v>
      </c>
      <c r="R218" s="164" t="n">
        <f aca="false">Q218*H218</f>
        <v>0</v>
      </c>
      <c r="S218" s="164" t="n">
        <v>0</v>
      </c>
      <c r="T218" s="165" t="n">
        <f aca="false">S218*H218</f>
        <v>0</v>
      </c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R218" s="166" t="s">
        <v>157</v>
      </c>
      <c r="AT218" s="166" t="s">
        <v>126</v>
      </c>
      <c r="AU218" s="166" t="s">
        <v>132</v>
      </c>
      <c r="AY218" s="3" t="s">
        <v>123</v>
      </c>
      <c r="BE218" s="167" t="n">
        <f aca="false">IF(N218="základní",J218,0)</f>
        <v>0</v>
      </c>
      <c r="BF218" s="167" t="n">
        <f aca="false">IF(N218="snížená",J218,0)</f>
        <v>0</v>
      </c>
      <c r="BG218" s="167" t="n">
        <f aca="false">IF(N218="zákl. přenesená",J218,0)</f>
        <v>0</v>
      </c>
      <c r="BH218" s="167" t="n">
        <f aca="false">IF(N218="sníž. přenesená",J218,0)</f>
        <v>0</v>
      </c>
      <c r="BI218" s="167" t="n">
        <f aca="false">IF(N218="nulová",J218,0)</f>
        <v>0</v>
      </c>
      <c r="BJ218" s="3" t="s">
        <v>132</v>
      </c>
      <c r="BK218" s="167" t="n">
        <f aca="false">ROUND(I218*H218,2)</f>
        <v>0</v>
      </c>
      <c r="BL218" s="3" t="s">
        <v>157</v>
      </c>
      <c r="BM218" s="166" t="s">
        <v>414</v>
      </c>
    </row>
    <row r="219" s="140" customFormat="true" ht="22.8" hidden="false" customHeight="true" outlineLevel="0" collapsed="false">
      <c r="B219" s="141"/>
      <c r="D219" s="142" t="s">
        <v>73</v>
      </c>
      <c r="E219" s="152" t="s">
        <v>415</v>
      </c>
      <c r="F219" s="152" t="s">
        <v>416</v>
      </c>
      <c r="I219" s="144"/>
      <c r="J219" s="153" t="n">
        <f aca="false">BK219</f>
        <v>0</v>
      </c>
      <c r="L219" s="141"/>
      <c r="M219" s="146"/>
      <c r="N219" s="147"/>
      <c r="O219" s="147"/>
      <c r="P219" s="148" t="n">
        <f aca="false">SUM(P220:P229)</f>
        <v>0</v>
      </c>
      <c r="Q219" s="147"/>
      <c r="R219" s="148" t="n">
        <f aca="false">SUM(R220:R229)</f>
        <v>0</v>
      </c>
      <c r="S219" s="147"/>
      <c r="T219" s="149" t="n">
        <f aca="false">SUM(T220:T229)</f>
        <v>0.0198</v>
      </c>
      <c r="AR219" s="142" t="s">
        <v>132</v>
      </c>
      <c r="AT219" s="150" t="s">
        <v>73</v>
      </c>
      <c r="AU219" s="150" t="s">
        <v>79</v>
      </c>
      <c r="AY219" s="142" t="s">
        <v>123</v>
      </c>
      <c r="BK219" s="151" t="n">
        <f aca="false">SUM(BK220:BK229)</f>
        <v>0</v>
      </c>
    </row>
    <row r="220" s="26" customFormat="true" ht="33" hidden="false" customHeight="true" outlineLevel="0" collapsed="false">
      <c r="A220" s="21"/>
      <c r="B220" s="154"/>
      <c r="C220" s="155" t="s">
        <v>417</v>
      </c>
      <c r="D220" s="155" t="s">
        <v>126</v>
      </c>
      <c r="E220" s="156" t="s">
        <v>418</v>
      </c>
      <c r="F220" s="157" t="s">
        <v>419</v>
      </c>
      <c r="G220" s="158" t="s">
        <v>147</v>
      </c>
      <c r="H220" s="159" t="n">
        <v>1</v>
      </c>
      <c r="I220" s="160"/>
      <c r="J220" s="161" t="n">
        <f aca="false">ROUND(I220*H220,2)</f>
        <v>0</v>
      </c>
      <c r="K220" s="157"/>
      <c r="L220" s="22"/>
      <c r="M220" s="162"/>
      <c r="N220" s="163" t="s">
        <v>40</v>
      </c>
      <c r="O220" s="59"/>
      <c r="P220" s="164" t="n">
        <f aca="false">O220*H220</f>
        <v>0</v>
      </c>
      <c r="Q220" s="164" t="n">
        <v>0</v>
      </c>
      <c r="R220" s="164" t="n">
        <f aca="false">Q220*H220</f>
        <v>0</v>
      </c>
      <c r="S220" s="164" t="n">
        <v>0.0018</v>
      </c>
      <c r="T220" s="165" t="n">
        <f aca="false">S220*H220</f>
        <v>0.0018</v>
      </c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R220" s="166" t="s">
        <v>157</v>
      </c>
      <c r="AT220" s="166" t="s">
        <v>126</v>
      </c>
      <c r="AU220" s="166" t="s">
        <v>132</v>
      </c>
      <c r="AY220" s="3" t="s">
        <v>123</v>
      </c>
      <c r="BE220" s="167" t="n">
        <f aca="false">IF(N220="základní",J220,0)</f>
        <v>0</v>
      </c>
      <c r="BF220" s="167" t="n">
        <f aca="false">IF(N220="snížená",J220,0)</f>
        <v>0</v>
      </c>
      <c r="BG220" s="167" t="n">
        <f aca="false">IF(N220="zákl. přenesená",J220,0)</f>
        <v>0</v>
      </c>
      <c r="BH220" s="167" t="n">
        <f aca="false">IF(N220="sníž. přenesená",J220,0)</f>
        <v>0</v>
      </c>
      <c r="BI220" s="167" t="n">
        <f aca="false">IF(N220="nulová",J220,0)</f>
        <v>0</v>
      </c>
      <c r="BJ220" s="3" t="s">
        <v>132</v>
      </c>
      <c r="BK220" s="167" t="n">
        <f aca="false">ROUND(I220*H220,2)</f>
        <v>0</v>
      </c>
      <c r="BL220" s="3" t="s">
        <v>157</v>
      </c>
      <c r="BM220" s="166" t="s">
        <v>420</v>
      </c>
    </row>
    <row r="221" s="26" customFormat="true" ht="24.15" hidden="false" customHeight="true" outlineLevel="0" collapsed="false">
      <c r="A221" s="21"/>
      <c r="B221" s="154"/>
      <c r="C221" s="155" t="s">
        <v>421</v>
      </c>
      <c r="D221" s="155" t="s">
        <v>126</v>
      </c>
      <c r="E221" s="156" t="s">
        <v>422</v>
      </c>
      <c r="F221" s="157" t="s">
        <v>423</v>
      </c>
      <c r="G221" s="158" t="s">
        <v>147</v>
      </c>
      <c r="H221" s="159" t="n">
        <v>1</v>
      </c>
      <c r="I221" s="160"/>
      <c r="J221" s="161" t="n">
        <f aca="false">ROUND(I221*H221,2)</f>
        <v>0</v>
      </c>
      <c r="K221" s="157"/>
      <c r="L221" s="22"/>
      <c r="M221" s="162"/>
      <c r="N221" s="163" t="s">
        <v>40</v>
      </c>
      <c r="O221" s="59"/>
      <c r="P221" s="164" t="n">
        <f aca="false">O221*H221</f>
        <v>0</v>
      </c>
      <c r="Q221" s="164" t="n">
        <v>0</v>
      </c>
      <c r="R221" s="164" t="n">
        <f aca="false">Q221*H221</f>
        <v>0</v>
      </c>
      <c r="S221" s="164" t="n">
        <v>0.0018</v>
      </c>
      <c r="T221" s="165" t="n">
        <f aca="false">S221*H221</f>
        <v>0.0018</v>
      </c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R221" s="166" t="s">
        <v>157</v>
      </c>
      <c r="AT221" s="166" t="s">
        <v>126</v>
      </c>
      <c r="AU221" s="166" t="s">
        <v>132</v>
      </c>
      <c r="AY221" s="3" t="s">
        <v>123</v>
      </c>
      <c r="BE221" s="167" t="n">
        <f aca="false">IF(N221="základní",J221,0)</f>
        <v>0</v>
      </c>
      <c r="BF221" s="167" t="n">
        <f aca="false">IF(N221="snížená",J221,0)</f>
        <v>0</v>
      </c>
      <c r="BG221" s="167" t="n">
        <f aca="false">IF(N221="zákl. přenesená",J221,0)</f>
        <v>0</v>
      </c>
      <c r="BH221" s="167" t="n">
        <f aca="false">IF(N221="sníž. přenesená",J221,0)</f>
        <v>0</v>
      </c>
      <c r="BI221" s="167" t="n">
        <f aca="false">IF(N221="nulová",J221,0)</f>
        <v>0</v>
      </c>
      <c r="BJ221" s="3" t="s">
        <v>132</v>
      </c>
      <c r="BK221" s="167" t="n">
        <f aca="false">ROUND(I221*H221,2)</f>
        <v>0</v>
      </c>
      <c r="BL221" s="3" t="s">
        <v>157</v>
      </c>
      <c r="BM221" s="166" t="s">
        <v>424</v>
      </c>
    </row>
    <row r="222" s="26" customFormat="true" ht="24.15" hidden="false" customHeight="true" outlineLevel="0" collapsed="false">
      <c r="A222" s="21"/>
      <c r="B222" s="154"/>
      <c r="C222" s="155" t="s">
        <v>425</v>
      </c>
      <c r="D222" s="155" t="s">
        <v>126</v>
      </c>
      <c r="E222" s="156" t="s">
        <v>426</v>
      </c>
      <c r="F222" s="157" t="s">
        <v>423</v>
      </c>
      <c r="G222" s="158" t="s">
        <v>147</v>
      </c>
      <c r="H222" s="159" t="n">
        <v>3</v>
      </c>
      <c r="I222" s="160"/>
      <c r="J222" s="161" t="n">
        <f aca="false">ROUND(I222*H222,2)</f>
        <v>0</v>
      </c>
      <c r="K222" s="157"/>
      <c r="L222" s="22"/>
      <c r="M222" s="162"/>
      <c r="N222" s="163" t="s">
        <v>40</v>
      </c>
      <c r="O222" s="59"/>
      <c r="P222" s="164" t="n">
        <f aca="false">O222*H222</f>
        <v>0</v>
      </c>
      <c r="Q222" s="164" t="n">
        <v>0</v>
      </c>
      <c r="R222" s="164" t="n">
        <f aca="false">Q222*H222</f>
        <v>0</v>
      </c>
      <c r="S222" s="164" t="n">
        <v>0.0018</v>
      </c>
      <c r="T222" s="165" t="n">
        <f aca="false">S222*H222</f>
        <v>0.0054</v>
      </c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R222" s="166" t="s">
        <v>157</v>
      </c>
      <c r="AT222" s="166" t="s">
        <v>126</v>
      </c>
      <c r="AU222" s="166" t="s">
        <v>132</v>
      </c>
      <c r="AY222" s="3" t="s">
        <v>123</v>
      </c>
      <c r="BE222" s="167" t="n">
        <f aca="false">IF(N222="základní",J222,0)</f>
        <v>0</v>
      </c>
      <c r="BF222" s="167" t="n">
        <f aca="false">IF(N222="snížená",J222,0)</f>
        <v>0</v>
      </c>
      <c r="BG222" s="167" t="n">
        <f aca="false">IF(N222="zákl. přenesená",J222,0)</f>
        <v>0</v>
      </c>
      <c r="BH222" s="167" t="n">
        <f aca="false">IF(N222="sníž. přenesená",J222,0)</f>
        <v>0</v>
      </c>
      <c r="BI222" s="167" t="n">
        <f aca="false">IF(N222="nulová",J222,0)</f>
        <v>0</v>
      </c>
      <c r="BJ222" s="3" t="s">
        <v>132</v>
      </c>
      <c r="BK222" s="167" t="n">
        <f aca="false">ROUND(I222*H222,2)</f>
        <v>0</v>
      </c>
      <c r="BL222" s="3" t="s">
        <v>157</v>
      </c>
      <c r="BM222" s="166" t="s">
        <v>427</v>
      </c>
    </row>
    <row r="223" s="26" customFormat="true" ht="16.5" hidden="false" customHeight="true" outlineLevel="0" collapsed="false">
      <c r="A223" s="21"/>
      <c r="B223" s="154"/>
      <c r="C223" s="155" t="s">
        <v>428</v>
      </c>
      <c r="D223" s="155" t="s">
        <v>126</v>
      </c>
      <c r="E223" s="156" t="s">
        <v>429</v>
      </c>
      <c r="F223" s="157" t="s">
        <v>430</v>
      </c>
      <c r="G223" s="158" t="s">
        <v>147</v>
      </c>
      <c r="H223" s="159" t="n">
        <v>1</v>
      </c>
      <c r="I223" s="160"/>
      <c r="J223" s="161" t="n">
        <f aca="false">ROUND(I223*H223,2)</f>
        <v>0</v>
      </c>
      <c r="K223" s="157"/>
      <c r="L223" s="22"/>
      <c r="M223" s="162"/>
      <c r="N223" s="163" t="s">
        <v>40</v>
      </c>
      <c r="O223" s="59"/>
      <c r="P223" s="164" t="n">
        <f aca="false">O223*H223</f>
        <v>0</v>
      </c>
      <c r="Q223" s="164" t="n">
        <v>0</v>
      </c>
      <c r="R223" s="164" t="n">
        <f aca="false">Q223*H223</f>
        <v>0</v>
      </c>
      <c r="S223" s="164" t="n">
        <v>0.0018</v>
      </c>
      <c r="T223" s="165" t="n">
        <f aca="false">S223*H223</f>
        <v>0.0018</v>
      </c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R223" s="166" t="s">
        <v>157</v>
      </c>
      <c r="AT223" s="166" t="s">
        <v>126</v>
      </c>
      <c r="AU223" s="166" t="s">
        <v>132</v>
      </c>
      <c r="AY223" s="3" t="s">
        <v>123</v>
      </c>
      <c r="BE223" s="167" t="n">
        <f aca="false">IF(N223="základní",J223,0)</f>
        <v>0</v>
      </c>
      <c r="BF223" s="167" t="n">
        <f aca="false">IF(N223="snížená",J223,0)</f>
        <v>0</v>
      </c>
      <c r="BG223" s="167" t="n">
        <f aca="false">IF(N223="zákl. přenesená",J223,0)</f>
        <v>0</v>
      </c>
      <c r="BH223" s="167" t="n">
        <f aca="false">IF(N223="sníž. přenesená",J223,0)</f>
        <v>0</v>
      </c>
      <c r="BI223" s="167" t="n">
        <f aca="false">IF(N223="nulová",J223,0)</f>
        <v>0</v>
      </c>
      <c r="BJ223" s="3" t="s">
        <v>132</v>
      </c>
      <c r="BK223" s="167" t="n">
        <f aca="false">ROUND(I223*H223,2)</f>
        <v>0</v>
      </c>
      <c r="BL223" s="3" t="s">
        <v>157</v>
      </c>
      <c r="BM223" s="166" t="s">
        <v>431</v>
      </c>
    </row>
    <row r="224" s="26" customFormat="true" ht="49.05" hidden="false" customHeight="true" outlineLevel="0" collapsed="false">
      <c r="A224" s="21"/>
      <c r="B224" s="154"/>
      <c r="C224" s="155" t="s">
        <v>432</v>
      </c>
      <c r="D224" s="155" t="s">
        <v>126</v>
      </c>
      <c r="E224" s="156" t="s">
        <v>433</v>
      </c>
      <c r="F224" s="157" t="s">
        <v>434</v>
      </c>
      <c r="G224" s="158" t="s">
        <v>166</v>
      </c>
      <c r="H224" s="159" t="n">
        <v>1</v>
      </c>
      <c r="I224" s="160"/>
      <c r="J224" s="161" t="n">
        <f aca="false">ROUND(I224*H224,2)</f>
        <v>0</v>
      </c>
      <c r="K224" s="157"/>
      <c r="L224" s="22"/>
      <c r="M224" s="162"/>
      <c r="N224" s="163" t="s">
        <v>40</v>
      </c>
      <c r="O224" s="59"/>
      <c r="P224" s="164" t="n">
        <f aca="false">O224*H224</f>
        <v>0</v>
      </c>
      <c r="Q224" s="164" t="n">
        <v>0</v>
      </c>
      <c r="R224" s="164" t="n">
        <f aca="false">Q224*H224</f>
        <v>0</v>
      </c>
      <c r="S224" s="164" t="n">
        <v>0.0018</v>
      </c>
      <c r="T224" s="165" t="n">
        <f aca="false">S224*H224</f>
        <v>0.0018</v>
      </c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R224" s="166" t="s">
        <v>157</v>
      </c>
      <c r="AT224" s="166" t="s">
        <v>126</v>
      </c>
      <c r="AU224" s="166" t="s">
        <v>132</v>
      </c>
      <c r="AY224" s="3" t="s">
        <v>123</v>
      </c>
      <c r="BE224" s="167" t="n">
        <f aca="false">IF(N224="základní",J224,0)</f>
        <v>0</v>
      </c>
      <c r="BF224" s="167" t="n">
        <f aca="false">IF(N224="snížená",J224,0)</f>
        <v>0</v>
      </c>
      <c r="BG224" s="167" t="n">
        <f aca="false">IF(N224="zákl. přenesená",J224,0)</f>
        <v>0</v>
      </c>
      <c r="BH224" s="167" t="n">
        <f aca="false">IF(N224="sníž. přenesená",J224,0)</f>
        <v>0</v>
      </c>
      <c r="BI224" s="167" t="n">
        <f aca="false">IF(N224="nulová",J224,0)</f>
        <v>0</v>
      </c>
      <c r="BJ224" s="3" t="s">
        <v>132</v>
      </c>
      <c r="BK224" s="167" t="n">
        <f aca="false">ROUND(I224*H224,2)</f>
        <v>0</v>
      </c>
      <c r="BL224" s="3" t="s">
        <v>157</v>
      </c>
      <c r="BM224" s="166" t="s">
        <v>435</v>
      </c>
    </row>
    <row r="225" s="26" customFormat="true" ht="16.5" hidden="false" customHeight="true" outlineLevel="0" collapsed="false">
      <c r="A225" s="21"/>
      <c r="B225" s="154"/>
      <c r="C225" s="155" t="s">
        <v>436</v>
      </c>
      <c r="D225" s="155" t="s">
        <v>126</v>
      </c>
      <c r="E225" s="156" t="s">
        <v>437</v>
      </c>
      <c r="F225" s="157" t="s">
        <v>438</v>
      </c>
      <c r="G225" s="158" t="s">
        <v>166</v>
      </c>
      <c r="H225" s="159" t="n">
        <v>1</v>
      </c>
      <c r="I225" s="160"/>
      <c r="J225" s="161" t="n">
        <f aca="false">ROUND(I225*H225,2)</f>
        <v>0</v>
      </c>
      <c r="K225" s="157"/>
      <c r="L225" s="22"/>
      <c r="M225" s="162"/>
      <c r="N225" s="163" t="s">
        <v>40</v>
      </c>
      <c r="O225" s="59"/>
      <c r="P225" s="164" t="n">
        <f aca="false">O225*H225</f>
        <v>0</v>
      </c>
      <c r="Q225" s="164" t="n">
        <v>0</v>
      </c>
      <c r="R225" s="164" t="n">
        <f aca="false">Q225*H225</f>
        <v>0</v>
      </c>
      <c r="S225" s="164" t="n">
        <v>0.0018</v>
      </c>
      <c r="T225" s="165" t="n">
        <f aca="false">S225*H225</f>
        <v>0.0018</v>
      </c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R225" s="166" t="s">
        <v>157</v>
      </c>
      <c r="AT225" s="166" t="s">
        <v>126</v>
      </c>
      <c r="AU225" s="166" t="s">
        <v>132</v>
      </c>
      <c r="AY225" s="3" t="s">
        <v>123</v>
      </c>
      <c r="BE225" s="167" t="n">
        <f aca="false">IF(N225="základní",J225,0)</f>
        <v>0</v>
      </c>
      <c r="BF225" s="167" t="n">
        <f aca="false">IF(N225="snížená",J225,0)</f>
        <v>0</v>
      </c>
      <c r="BG225" s="167" t="n">
        <f aca="false">IF(N225="zákl. přenesená",J225,0)</f>
        <v>0</v>
      </c>
      <c r="BH225" s="167" t="n">
        <f aca="false">IF(N225="sníž. přenesená",J225,0)</f>
        <v>0</v>
      </c>
      <c r="BI225" s="167" t="n">
        <f aca="false">IF(N225="nulová",J225,0)</f>
        <v>0</v>
      </c>
      <c r="BJ225" s="3" t="s">
        <v>132</v>
      </c>
      <c r="BK225" s="167" t="n">
        <f aca="false">ROUND(I225*H225,2)</f>
        <v>0</v>
      </c>
      <c r="BL225" s="3" t="s">
        <v>157</v>
      </c>
      <c r="BM225" s="166" t="s">
        <v>439</v>
      </c>
    </row>
    <row r="226" s="26" customFormat="true" ht="16.5" hidden="false" customHeight="true" outlineLevel="0" collapsed="false">
      <c r="A226" s="21"/>
      <c r="B226" s="154"/>
      <c r="C226" s="155" t="s">
        <v>440</v>
      </c>
      <c r="D226" s="155" t="s">
        <v>126</v>
      </c>
      <c r="E226" s="156" t="s">
        <v>441</v>
      </c>
      <c r="F226" s="157" t="s">
        <v>442</v>
      </c>
      <c r="G226" s="158" t="s">
        <v>166</v>
      </c>
      <c r="H226" s="159" t="n">
        <v>1</v>
      </c>
      <c r="I226" s="160"/>
      <c r="J226" s="161" t="n">
        <f aca="false">ROUND(I226*H226,2)</f>
        <v>0</v>
      </c>
      <c r="K226" s="157"/>
      <c r="L226" s="22"/>
      <c r="M226" s="162"/>
      <c r="N226" s="163" t="s">
        <v>40</v>
      </c>
      <c r="O226" s="59"/>
      <c r="P226" s="164" t="n">
        <f aca="false">O226*H226</f>
        <v>0</v>
      </c>
      <c r="Q226" s="164" t="n">
        <v>0</v>
      </c>
      <c r="R226" s="164" t="n">
        <f aca="false">Q226*H226</f>
        <v>0</v>
      </c>
      <c r="S226" s="164" t="n">
        <v>0.0018</v>
      </c>
      <c r="T226" s="165" t="n">
        <f aca="false">S226*H226</f>
        <v>0.0018</v>
      </c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R226" s="166" t="s">
        <v>157</v>
      </c>
      <c r="AT226" s="166" t="s">
        <v>126</v>
      </c>
      <c r="AU226" s="166" t="s">
        <v>132</v>
      </c>
      <c r="AY226" s="3" t="s">
        <v>123</v>
      </c>
      <c r="BE226" s="167" t="n">
        <f aca="false">IF(N226="základní",J226,0)</f>
        <v>0</v>
      </c>
      <c r="BF226" s="167" t="n">
        <f aca="false">IF(N226="snížená",J226,0)</f>
        <v>0</v>
      </c>
      <c r="BG226" s="167" t="n">
        <f aca="false">IF(N226="zákl. přenesená",J226,0)</f>
        <v>0</v>
      </c>
      <c r="BH226" s="167" t="n">
        <f aca="false">IF(N226="sníž. přenesená",J226,0)</f>
        <v>0</v>
      </c>
      <c r="BI226" s="167" t="n">
        <f aca="false">IF(N226="nulová",J226,0)</f>
        <v>0</v>
      </c>
      <c r="BJ226" s="3" t="s">
        <v>132</v>
      </c>
      <c r="BK226" s="167" t="n">
        <f aca="false">ROUND(I226*H226,2)</f>
        <v>0</v>
      </c>
      <c r="BL226" s="3" t="s">
        <v>157</v>
      </c>
      <c r="BM226" s="166" t="s">
        <v>443</v>
      </c>
    </row>
    <row r="227" s="26" customFormat="true" ht="24.15" hidden="false" customHeight="true" outlineLevel="0" collapsed="false">
      <c r="A227" s="21"/>
      <c r="B227" s="154"/>
      <c r="C227" s="155" t="s">
        <v>444</v>
      </c>
      <c r="D227" s="155" t="s">
        <v>126</v>
      </c>
      <c r="E227" s="156" t="s">
        <v>445</v>
      </c>
      <c r="F227" s="157" t="s">
        <v>446</v>
      </c>
      <c r="G227" s="158" t="s">
        <v>147</v>
      </c>
      <c r="H227" s="159" t="n">
        <v>1</v>
      </c>
      <c r="I227" s="160"/>
      <c r="J227" s="161" t="n">
        <f aca="false">ROUND(I227*H227,2)</f>
        <v>0</v>
      </c>
      <c r="K227" s="157"/>
      <c r="L227" s="22"/>
      <c r="M227" s="162"/>
      <c r="N227" s="163" t="s">
        <v>40</v>
      </c>
      <c r="O227" s="59"/>
      <c r="P227" s="164" t="n">
        <f aca="false">O227*H227</f>
        <v>0</v>
      </c>
      <c r="Q227" s="164" t="n">
        <v>0</v>
      </c>
      <c r="R227" s="164" t="n">
        <f aca="false">Q227*H227</f>
        <v>0</v>
      </c>
      <c r="S227" s="164" t="n">
        <v>0.0018</v>
      </c>
      <c r="T227" s="165" t="n">
        <f aca="false">S227*H227</f>
        <v>0.0018</v>
      </c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R227" s="166" t="s">
        <v>157</v>
      </c>
      <c r="AT227" s="166" t="s">
        <v>126</v>
      </c>
      <c r="AU227" s="166" t="s">
        <v>132</v>
      </c>
      <c r="AY227" s="3" t="s">
        <v>123</v>
      </c>
      <c r="BE227" s="167" t="n">
        <f aca="false">IF(N227="základní",J227,0)</f>
        <v>0</v>
      </c>
      <c r="BF227" s="167" t="n">
        <f aca="false">IF(N227="snížená",J227,0)</f>
        <v>0</v>
      </c>
      <c r="BG227" s="167" t="n">
        <f aca="false">IF(N227="zákl. přenesená",J227,0)</f>
        <v>0</v>
      </c>
      <c r="BH227" s="167" t="n">
        <f aca="false">IF(N227="sníž. přenesená",J227,0)</f>
        <v>0</v>
      </c>
      <c r="BI227" s="167" t="n">
        <f aca="false">IF(N227="nulová",J227,0)</f>
        <v>0</v>
      </c>
      <c r="BJ227" s="3" t="s">
        <v>132</v>
      </c>
      <c r="BK227" s="167" t="n">
        <f aca="false">ROUND(I227*H227,2)</f>
        <v>0</v>
      </c>
      <c r="BL227" s="3" t="s">
        <v>157</v>
      </c>
      <c r="BM227" s="166" t="s">
        <v>447</v>
      </c>
    </row>
    <row r="228" s="26" customFormat="true" ht="33" hidden="false" customHeight="true" outlineLevel="0" collapsed="false">
      <c r="A228" s="21"/>
      <c r="B228" s="154"/>
      <c r="C228" s="155" t="s">
        <v>448</v>
      </c>
      <c r="D228" s="155" t="s">
        <v>126</v>
      </c>
      <c r="E228" s="156" t="s">
        <v>449</v>
      </c>
      <c r="F228" s="157" t="s">
        <v>450</v>
      </c>
      <c r="G228" s="158" t="s">
        <v>147</v>
      </c>
      <c r="H228" s="159" t="n">
        <v>1</v>
      </c>
      <c r="I228" s="160"/>
      <c r="J228" s="161" t="n">
        <f aca="false">ROUND(I228*H228,2)</f>
        <v>0</v>
      </c>
      <c r="K228" s="157"/>
      <c r="L228" s="22"/>
      <c r="M228" s="162"/>
      <c r="N228" s="163" t="s">
        <v>40</v>
      </c>
      <c r="O228" s="59"/>
      <c r="P228" s="164" t="n">
        <f aca="false">O228*H228</f>
        <v>0</v>
      </c>
      <c r="Q228" s="164" t="n">
        <v>0</v>
      </c>
      <c r="R228" s="164" t="n">
        <f aca="false">Q228*H228</f>
        <v>0</v>
      </c>
      <c r="S228" s="164" t="n">
        <v>0.0018</v>
      </c>
      <c r="T228" s="165" t="n">
        <f aca="false">S228*H228</f>
        <v>0.0018</v>
      </c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R228" s="166" t="s">
        <v>157</v>
      </c>
      <c r="AT228" s="166" t="s">
        <v>126</v>
      </c>
      <c r="AU228" s="166" t="s">
        <v>132</v>
      </c>
      <c r="AY228" s="3" t="s">
        <v>123</v>
      </c>
      <c r="BE228" s="167" t="n">
        <f aca="false">IF(N228="základní",J228,0)</f>
        <v>0</v>
      </c>
      <c r="BF228" s="167" t="n">
        <f aca="false">IF(N228="snížená",J228,0)</f>
        <v>0</v>
      </c>
      <c r="BG228" s="167" t="n">
        <f aca="false">IF(N228="zákl. přenesená",J228,0)</f>
        <v>0</v>
      </c>
      <c r="BH228" s="167" t="n">
        <f aca="false">IF(N228="sníž. přenesená",J228,0)</f>
        <v>0</v>
      </c>
      <c r="BI228" s="167" t="n">
        <f aca="false">IF(N228="nulová",J228,0)</f>
        <v>0</v>
      </c>
      <c r="BJ228" s="3" t="s">
        <v>132</v>
      </c>
      <c r="BK228" s="167" t="n">
        <f aca="false">ROUND(I228*H228,2)</f>
        <v>0</v>
      </c>
      <c r="BL228" s="3" t="s">
        <v>157</v>
      </c>
      <c r="BM228" s="166" t="s">
        <v>451</v>
      </c>
    </row>
    <row r="229" s="26" customFormat="true" ht="24.15" hidden="false" customHeight="true" outlineLevel="0" collapsed="false">
      <c r="A229" s="21"/>
      <c r="B229" s="154"/>
      <c r="C229" s="155" t="s">
        <v>452</v>
      </c>
      <c r="D229" s="155" t="s">
        <v>126</v>
      </c>
      <c r="E229" s="156" t="s">
        <v>453</v>
      </c>
      <c r="F229" s="157" t="s">
        <v>454</v>
      </c>
      <c r="G229" s="158" t="s">
        <v>291</v>
      </c>
      <c r="H229" s="197"/>
      <c r="I229" s="160"/>
      <c r="J229" s="161" t="n">
        <f aca="false">ROUND(I229*H229,2)</f>
        <v>0</v>
      </c>
      <c r="K229" s="157" t="s">
        <v>130</v>
      </c>
      <c r="L229" s="22"/>
      <c r="M229" s="162"/>
      <c r="N229" s="163" t="s">
        <v>40</v>
      </c>
      <c r="O229" s="59"/>
      <c r="P229" s="164" t="n">
        <f aca="false">O229*H229</f>
        <v>0</v>
      </c>
      <c r="Q229" s="164" t="n">
        <v>0</v>
      </c>
      <c r="R229" s="164" t="n">
        <f aca="false">Q229*H229</f>
        <v>0</v>
      </c>
      <c r="S229" s="164" t="n">
        <v>0</v>
      </c>
      <c r="T229" s="165" t="n">
        <f aca="false">S229*H229</f>
        <v>0</v>
      </c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R229" s="166" t="s">
        <v>157</v>
      </c>
      <c r="AT229" s="166" t="s">
        <v>126</v>
      </c>
      <c r="AU229" s="166" t="s">
        <v>132</v>
      </c>
      <c r="AY229" s="3" t="s">
        <v>123</v>
      </c>
      <c r="BE229" s="167" t="n">
        <f aca="false">IF(N229="základní",J229,0)</f>
        <v>0</v>
      </c>
      <c r="BF229" s="167" t="n">
        <f aca="false">IF(N229="snížená",J229,0)</f>
        <v>0</v>
      </c>
      <c r="BG229" s="167" t="n">
        <f aca="false">IF(N229="zákl. přenesená",J229,0)</f>
        <v>0</v>
      </c>
      <c r="BH229" s="167" t="n">
        <f aca="false">IF(N229="sníž. přenesená",J229,0)</f>
        <v>0</v>
      </c>
      <c r="BI229" s="167" t="n">
        <f aca="false">IF(N229="nulová",J229,0)</f>
        <v>0</v>
      </c>
      <c r="BJ229" s="3" t="s">
        <v>132</v>
      </c>
      <c r="BK229" s="167" t="n">
        <f aca="false">ROUND(I229*H229,2)</f>
        <v>0</v>
      </c>
      <c r="BL229" s="3" t="s">
        <v>157</v>
      </c>
      <c r="BM229" s="166" t="s">
        <v>455</v>
      </c>
    </row>
    <row r="230" s="140" customFormat="true" ht="22.8" hidden="false" customHeight="true" outlineLevel="0" collapsed="false">
      <c r="B230" s="141"/>
      <c r="D230" s="142" t="s">
        <v>73</v>
      </c>
      <c r="E230" s="152" t="s">
        <v>456</v>
      </c>
      <c r="F230" s="152" t="s">
        <v>457</v>
      </c>
      <c r="I230" s="144"/>
      <c r="J230" s="153" t="n">
        <f aca="false">BK230</f>
        <v>0</v>
      </c>
      <c r="L230" s="141"/>
      <c r="M230" s="146"/>
      <c r="N230" s="147"/>
      <c r="O230" s="147"/>
      <c r="P230" s="148" t="n">
        <f aca="false">SUM(P231:P232)</f>
        <v>0</v>
      </c>
      <c r="Q230" s="147"/>
      <c r="R230" s="148" t="n">
        <f aca="false">SUM(R231:R232)</f>
        <v>0.00058</v>
      </c>
      <c r="S230" s="147"/>
      <c r="T230" s="149" t="n">
        <f aca="false">SUM(T231:T232)</f>
        <v>0</v>
      </c>
      <c r="AR230" s="142" t="s">
        <v>132</v>
      </c>
      <c r="AT230" s="150" t="s">
        <v>73</v>
      </c>
      <c r="AU230" s="150" t="s">
        <v>79</v>
      </c>
      <c r="AY230" s="142" t="s">
        <v>123</v>
      </c>
      <c r="BK230" s="151" t="n">
        <f aca="false">SUM(BK231:BK232)</f>
        <v>0</v>
      </c>
    </row>
    <row r="231" s="26" customFormat="true" ht="21.75" hidden="false" customHeight="true" outlineLevel="0" collapsed="false">
      <c r="A231" s="21"/>
      <c r="B231" s="154"/>
      <c r="C231" s="155" t="s">
        <v>458</v>
      </c>
      <c r="D231" s="155" t="s">
        <v>126</v>
      </c>
      <c r="E231" s="156" t="s">
        <v>459</v>
      </c>
      <c r="F231" s="157" t="s">
        <v>460</v>
      </c>
      <c r="G231" s="158" t="s">
        <v>461</v>
      </c>
      <c r="H231" s="159" t="n">
        <v>1</v>
      </c>
      <c r="I231" s="160"/>
      <c r="J231" s="161" t="n">
        <f aca="false">ROUND(I231*H231,2)</f>
        <v>0</v>
      </c>
      <c r="K231" s="157" t="s">
        <v>130</v>
      </c>
      <c r="L231" s="22"/>
      <c r="M231" s="162"/>
      <c r="N231" s="163" t="s">
        <v>40</v>
      </c>
      <c r="O231" s="59"/>
      <c r="P231" s="164" t="n">
        <f aca="false">O231*H231</f>
        <v>0</v>
      </c>
      <c r="Q231" s="164" t="n">
        <v>0.00058</v>
      </c>
      <c r="R231" s="164" t="n">
        <f aca="false">Q231*H231</f>
        <v>0.00058</v>
      </c>
      <c r="S231" s="164" t="n">
        <v>0</v>
      </c>
      <c r="T231" s="165" t="n">
        <f aca="false">S231*H231</f>
        <v>0</v>
      </c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R231" s="166" t="s">
        <v>157</v>
      </c>
      <c r="AT231" s="166" t="s">
        <v>126</v>
      </c>
      <c r="AU231" s="166" t="s">
        <v>132</v>
      </c>
      <c r="AY231" s="3" t="s">
        <v>123</v>
      </c>
      <c r="BE231" s="167" t="n">
        <f aca="false">IF(N231="základní",J231,0)</f>
        <v>0</v>
      </c>
      <c r="BF231" s="167" t="n">
        <f aca="false">IF(N231="snížená",J231,0)</f>
        <v>0</v>
      </c>
      <c r="BG231" s="167" t="n">
        <f aca="false">IF(N231="zákl. přenesená",J231,0)</f>
        <v>0</v>
      </c>
      <c r="BH231" s="167" t="n">
        <f aca="false">IF(N231="sníž. přenesená",J231,0)</f>
        <v>0</v>
      </c>
      <c r="BI231" s="167" t="n">
        <f aca="false">IF(N231="nulová",J231,0)</f>
        <v>0</v>
      </c>
      <c r="BJ231" s="3" t="s">
        <v>132</v>
      </c>
      <c r="BK231" s="167" t="n">
        <f aca="false">ROUND(I231*H231,2)</f>
        <v>0</v>
      </c>
      <c r="BL231" s="3" t="s">
        <v>157</v>
      </c>
      <c r="BM231" s="166" t="s">
        <v>462</v>
      </c>
    </row>
    <row r="232" s="26" customFormat="true" ht="24.15" hidden="false" customHeight="true" outlineLevel="0" collapsed="false">
      <c r="A232" s="21"/>
      <c r="B232" s="154"/>
      <c r="C232" s="155" t="s">
        <v>463</v>
      </c>
      <c r="D232" s="155" t="s">
        <v>126</v>
      </c>
      <c r="E232" s="156" t="s">
        <v>464</v>
      </c>
      <c r="F232" s="157" t="s">
        <v>465</v>
      </c>
      <c r="G232" s="158" t="s">
        <v>291</v>
      </c>
      <c r="H232" s="197"/>
      <c r="I232" s="160"/>
      <c r="J232" s="161" t="n">
        <f aca="false">ROUND(I232*H232,2)</f>
        <v>0</v>
      </c>
      <c r="K232" s="157" t="s">
        <v>130</v>
      </c>
      <c r="L232" s="22"/>
      <c r="M232" s="162"/>
      <c r="N232" s="163" t="s">
        <v>40</v>
      </c>
      <c r="O232" s="59"/>
      <c r="P232" s="164" t="n">
        <f aca="false">O232*H232</f>
        <v>0</v>
      </c>
      <c r="Q232" s="164" t="n">
        <v>0</v>
      </c>
      <c r="R232" s="164" t="n">
        <f aca="false">Q232*H232</f>
        <v>0</v>
      </c>
      <c r="S232" s="164" t="n">
        <v>0</v>
      </c>
      <c r="T232" s="165" t="n">
        <f aca="false">S232*H232</f>
        <v>0</v>
      </c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R232" s="166" t="s">
        <v>157</v>
      </c>
      <c r="AT232" s="166" t="s">
        <v>126</v>
      </c>
      <c r="AU232" s="166" t="s">
        <v>132</v>
      </c>
      <c r="AY232" s="3" t="s">
        <v>123</v>
      </c>
      <c r="BE232" s="167" t="n">
        <f aca="false">IF(N232="základní",J232,0)</f>
        <v>0</v>
      </c>
      <c r="BF232" s="167" t="n">
        <f aca="false">IF(N232="snížená",J232,0)</f>
        <v>0</v>
      </c>
      <c r="BG232" s="167" t="n">
        <f aca="false">IF(N232="zákl. přenesená",J232,0)</f>
        <v>0</v>
      </c>
      <c r="BH232" s="167" t="n">
        <f aca="false">IF(N232="sníž. přenesená",J232,0)</f>
        <v>0</v>
      </c>
      <c r="BI232" s="167" t="n">
        <f aca="false">IF(N232="nulová",J232,0)</f>
        <v>0</v>
      </c>
      <c r="BJ232" s="3" t="s">
        <v>132</v>
      </c>
      <c r="BK232" s="167" t="n">
        <f aca="false">ROUND(I232*H232,2)</f>
        <v>0</v>
      </c>
      <c r="BL232" s="3" t="s">
        <v>157</v>
      </c>
      <c r="BM232" s="166" t="s">
        <v>466</v>
      </c>
    </row>
    <row r="233" s="140" customFormat="true" ht="22.8" hidden="false" customHeight="true" outlineLevel="0" collapsed="false">
      <c r="B233" s="141"/>
      <c r="D233" s="142" t="s">
        <v>73</v>
      </c>
      <c r="E233" s="152" t="s">
        <v>467</v>
      </c>
      <c r="F233" s="152" t="s">
        <v>468</v>
      </c>
      <c r="I233" s="144"/>
      <c r="J233" s="153" t="n">
        <f aca="false">BK233</f>
        <v>0</v>
      </c>
      <c r="L233" s="141"/>
      <c r="M233" s="146"/>
      <c r="N233" s="147"/>
      <c r="O233" s="147"/>
      <c r="P233" s="148" t="n">
        <f aca="false">SUM(P234:P251)</f>
        <v>0</v>
      </c>
      <c r="Q233" s="147"/>
      <c r="R233" s="148" t="n">
        <f aca="false">SUM(R234:R251)</f>
        <v>0.2814094</v>
      </c>
      <c r="S233" s="147"/>
      <c r="T233" s="149" t="n">
        <f aca="false">SUM(T234:T251)</f>
        <v>0.10195</v>
      </c>
      <c r="AR233" s="142" t="s">
        <v>132</v>
      </c>
      <c r="AT233" s="150" t="s">
        <v>73</v>
      </c>
      <c r="AU233" s="150" t="s">
        <v>79</v>
      </c>
      <c r="AY233" s="142" t="s">
        <v>123</v>
      </c>
      <c r="BK233" s="151" t="n">
        <f aca="false">SUM(BK234:BK251)</f>
        <v>0</v>
      </c>
    </row>
    <row r="234" s="26" customFormat="true" ht="24.15" hidden="false" customHeight="true" outlineLevel="0" collapsed="false">
      <c r="A234" s="21"/>
      <c r="B234" s="154"/>
      <c r="C234" s="155" t="s">
        <v>469</v>
      </c>
      <c r="D234" s="155" t="s">
        <v>126</v>
      </c>
      <c r="E234" s="156" t="s">
        <v>470</v>
      </c>
      <c r="F234" s="157" t="s">
        <v>471</v>
      </c>
      <c r="G234" s="158" t="s">
        <v>129</v>
      </c>
      <c r="H234" s="159" t="n">
        <v>36.1</v>
      </c>
      <c r="I234" s="160"/>
      <c r="J234" s="161" t="n">
        <f aca="false">ROUND(I234*H234,2)</f>
        <v>0</v>
      </c>
      <c r="K234" s="157" t="s">
        <v>130</v>
      </c>
      <c r="L234" s="22"/>
      <c r="M234" s="162"/>
      <c r="N234" s="163" t="s">
        <v>40</v>
      </c>
      <c r="O234" s="59"/>
      <c r="P234" s="164" t="n">
        <f aca="false">O234*H234</f>
        <v>0</v>
      </c>
      <c r="Q234" s="164" t="n">
        <v>0</v>
      </c>
      <c r="R234" s="164" t="n">
        <f aca="false">Q234*H234</f>
        <v>0</v>
      </c>
      <c r="S234" s="164" t="n">
        <v>0</v>
      </c>
      <c r="T234" s="165" t="n">
        <f aca="false">S234*H234</f>
        <v>0</v>
      </c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R234" s="166" t="s">
        <v>157</v>
      </c>
      <c r="AT234" s="166" t="s">
        <v>126</v>
      </c>
      <c r="AU234" s="166" t="s">
        <v>132</v>
      </c>
      <c r="AY234" s="3" t="s">
        <v>123</v>
      </c>
      <c r="BE234" s="167" t="n">
        <f aca="false">IF(N234="základní",J234,0)</f>
        <v>0</v>
      </c>
      <c r="BF234" s="167" t="n">
        <f aca="false">IF(N234="snížená",J234,0)</f>
        <v>0</v>
      </c>
      <c r="BG234" s="167" t="n">
        <f aca="false">IF(N234="zákl. přenesená",J234,0)</f>
        <v>0</v>
      </c>
      <c r="BH234" s="167" t="n">
        <f aca="false">IF(N234="sníž. přenesená",J234,0)</f>
        <v>0</v>
      </c>
      <c r="BI234" s="167" t="n">
        <f aca="false">IF(N234="nulová",J234,0)</f>
        <v>0</v>
      </c>
      <c r="BJ234" s="3" t="s">
        <v>132</v>
      </c>
      <c r="BK234" s="167" t="n">
        <f aca="false">ROUND(I234*H234,2)</f>
        <v>0</v>
      </c>
      <c r="BL234" s="3" t="s">
        <v>157</v>
      </c>
      <c r="BM234" s="166" t="s">
        <v>472</v>
      </c>
    </row>
    <row r="235" s="26" customFormat="true" ht="16.5" hidden="false" customHeight="true" outlineLevel="0" collapsed="false">
      <c r="A235" s="21"/>
      <c r="B235" s="154"/>
      <c r="C235" s="155" t="s">
        <v>473</v>
      </c>
      <c r="D235" s="155" t="s">
        <v>126</v>
      </c>
      <c r="E235" s="156" t="s">
        <v>474</v>
      </c>
      <c r="F235" s="157" t="s">
        <v>475</v>
      </c>
      <c r="G235" s="158" t="s">
        <v>129</v>
      </c>
      <c r="H235" s="159" t="n">
        <v>36.1</v>
      </c>
      <c r="I235" s="160"/>
      <c r="J235" s="161" t="n">
        <f aca="false">ROUND(I235*H235,2)</f>
        <v>0</v>
      </c>
      <c r="K235" s="157" t="s">
        <v>130</v>
      </c>
      <c r="L235" s="22"/>
      <c r="M235" s="162"/>
      <c r="N235" s="163" t="s">
        <v>40</v>
      </c>
      <c r="O235" s="59"/>
      <c r="P235" s="164" t="n">
        <f aca="false">O235*H235</f>
        <v>0</v>
      </c>
      <c r="Q235" s="164" t="n">
        <v>0</v>
      </c>
      <c r="R235" s="164" t="n">
        <f aca="false">Q235*H235</f>
        <v>0</v>
      </c>
      <c r="S235" s="164" t="n">
        <v>0</v>
      </c>
      <c r="T235" s="165" t="n">
        <f aca="false">S235*H235</f>
        <v>0</v>
      </c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R235" s="166" t="s">
        <v>157</v>
      </c>
      <c r="AT235" s="166" t="s">
        <v>126</v>
      </c>
      <c r="AU235" s="166" t="s">
        <v>132</v>
      </c>
      <c r="AY235" s="3" t="s">
        <v>123</v>
      </c>
      <c r="BE235" s="167" t="n">
        <f aca="false">IF(N235="základní",J235,0)</f>
        <v>0</v>
      </c>
      <c r="BF235" s="167" t="n">
        <f aca="false">IF(N235="snížená",J235,0)</f>
        <v>0</v>
      </c>
      <c r="BG235" s="167" t="n">
        <f aca="false">IF(N235="zákl. přenesená",J235,0)</f>
        <v>0</v>
      </c>
      <c r="BH235" s="167" t="n">
        <f aca="false">IF(N235="sníž. přenesená",J235,0)</f>
        <v>0</v>
      </c>
      <c r="BI235" s="167" t="n">
        <f aca="false">IF(N235="nulová",J235,0)</f>
        <v>0</v>
      </c>
      <c r="BJ235" s="3" t="s">
        <v>132</v>
      </c>
      <c r="BK235" s="167" t="n">
        <f aca="false">ROUND(I235*H235,2)</f>
        <v>0</v>
      </c>
      <c r="BL235" s="3" t="s">
        <v>157</v>
      </c>
      <c r="BM235" s="166" t="s">
        <v>476</v>
      </c>
    </row>
    <row r="236" s="26" customFormat="true" ht="24.15" hidden="false" customHeight="true" outlineLevel="0" collapsed="false">
      <c r="A236" s="21"/>
      <c r="B236" s="154"/>
      <c r="C236" s="155" t="s">
        <v>477</v>
      </c>
      <c r="D236" s="155" t="s">
        <v>126</v>
      </c>
      <c r="E236" s="156" t="s">
        <v>478</v>
      </c>
      <c r="F236" s="157" t="s">
        <v>479</v>
      </c>
      <c r="G236" s="158" t="s">
        <v>129</v>
      </c>
      <c r="H236" s="159" t="n">
        <v>36.1</v>
      </c>
      <c r="I236" s="160"/>
      <c r="J236" s="161" t="n">
        <f aca="false">ROUND(I236*H236,2)</f>
        <v>0</v>
      </c>
      <c r="K236" s="157" t="s">
        <v>130</v>
      </c>
      <c r="L236" s="22"/>
      <c r="M236" s="162"/>
      <c r="N236" s="163" t="s">
        <v>40</v>
      </c>
      <c r="O236" s="59"/>
      <c r="P236" s="164" t="n">
        <f aca="false">O236*H236</f>
        <v>0</v>
      </c>
      <c r="Q236" s="164" t="n">
        <v>3E-005</v>
      </c>
      <c r="R236" s="164" t="n">
        <f aca="false">Q236*H236</f>
        <v>0.001083</v>
      </c>
      <c r="S236" s="164" t="n">
        <v>0</v>
      </c>
      <c r="T236" s="165" t="n">
        <f aca="false">S236*H236</f>
        <v>0</v>
      </c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R236" s="166" t="s">
        <v>157</v>
      </c>
      <c r="AT236" s="166" t="s">
        <v>126</v>
      </c>
      <c r="AU236" s="166" t="s">
        <v>132</v>
      </c>
      <c r="AY236" s="3" t="s">
        <v>123</v>
      </c>
      <c r="BE236" s="167" t="n">
        <f aca="false">IF(N236="základní",J236,0)</f>
        <v>0</v>
      </c>
      <c r="BF236" s="167" t="n">
        <f aca="false">IF(N236="snížená",J236,0)</f>
        <v>0</v>
      </c>
      <c r="BG236" s="167" t="n">
        <f aca="false">IF(N236="zákl. přenesená",J236,0)</f>
        <v>0</v>
      </c>
      <c r="BH236" s="167" t="n">
        <f aca="false">IF(N236="sníž. přenesená",J236,0)</f>
        <v>0</v>
      </c>
      <c r="BI236" s="167" t="n">
        <f aca="false">IF(N236="nulová",J236,0)</f>
        <v>0</v>
      </c>
      <c r="BJ236" s="3" t="s">
        <v>132</v>
      </c>
      <c r="BK236" s="167" t="n">
        <f aca="false">ROUND(I236*H236,2)</f>
        <v>0</v>
      </c>
      <c r="BL236" s="3" t="s">
        <v>157</v>
      </c>
      <c r="BM236" s="166" t="s">
        <v>480</v>
      </c>
    </row>
    <row r="237" s="26" customFormat="true" ht="33" hidden="false" customHeight="true" outlineLevel="0" collapsed="false">
      <c r="A237" s="21"/>
      <c r="B237" s="154"/>
      <c r="C237" s="155" t="s">
        <v>481</v>
      </c>
      <c r="D237" s="155" t="s">
        <v>126</v>
      </c>
      <c r="E237" s="156" t="s">
        <v>482</v>
      </c>
      <c r="F237" s="157" t="s">
        <v>483</v>
      </c>
      <c r="G237" s="158" t="s">
        <v>129</v>
      </c>
      <c r="H237" s="159" t="n">
        <v>36.1</v>
      </c>
      <c r="I237" s="160"/>
      <c r="J237" s="161" t="n">
        <f aca="false">ROUND(I237*H237,2)</f>
        <v>0</v>
      </c>
      <c r="K237" s="157" t="s">
        <v>130</v>
      </c>
      <c r="L237" s="22"/>
      <c r="M237" s="162"/>
      <c r="N237" s="163" t="s">
        <v>40</v>
      </c>
      <c r="O237" s="59"/>
      <c r="P237" s="164" t="n">
        <f aca="false">O237*H237</f>
        <v>0</v>
      </c>
      <c r="Q237" s="164" t="n">
        <v>0.00455</v>
      </c>
      <c r="R237" s="164" t="n">
        <f aca="false">Q237*H237</f>
        <v>0.164255</v>
      </c>
      <c r="S237" s="164" t="n">
        <v>0</v>
      </c>
      <c r="T237" s="165" t="n">
        <f aca="false">S237*H237</f>
        <v>0</v>
      </c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R237" s="166" t="s">
        <v>157</v>
      </c>
      <c r="AT237" s="166" t="s">
        <v>126</v>
      </c>
      <c r="AU237" s="166" t="s">
        <v>132</v>
      </c>
      <c r="AY237" s="3" t="s">
        <v>123</v>
      </c>
      <c r="BE237" s="167" t="n">
        <f aca="false">IF(N237="základní",J237,0)</f>
        <v>0</v>
      </c>
      <c r="BF237" s="167" t="n">
        <f aca="false">IF(N237="snížená",J237,0)</f>
        <v>0</v>
      </c>
      <c r="BG237" s="167" t="n">
        <f aca="false">IF(N237="zákl. přenesená",J237,0)</f>
        <v>0</v>
      </c>
      <c r="BH237" s="167" t="n">
        <f aca="false">IF(N237="sníž. přenesená",J237,0)</f>
        <v>0</v>
      </c>
      <c r="BI237" s="167" t="n">
        <f aca="false">IF(N237="nulová",J237,0)</f>
        <v>0</v>
      </c>
      <c r="BJ237" s="3" t="s">
        <v>132</v>
      </c>
      <c r="BK237" s="167" t="n">
        <f aca="false">ROUND(I237*H237,2)</f>
        <v>0</v>
      </c>
      <c r="BL237" s="3" t="s">
        <v>157</v>
      </c>
      <c r="BM237" s="166" t="s">
        <v>484</v>
      </c>
    </row>
    <row r="238" s="26" customFormat="true" ht="24.15" hidden="false" customHeight="true" outlineLevel="0" collapsed="false">
      <c r="A238" s="21"/>
      <c r="B238" s="154"/>
      <c r="C238" s="155" t="s">
        <v>485</v>
      </c>
      <c r="D238" s="155" t="s">
        <v>126</v>
      </c>
      <c r="E238" s="156" t="s">
        <v>486</v>
      </c>
      <c r="F238" s="157" t="s">
        <v>487</v>
      </c>
      <c r="G238" s="158" t="s">
        <v>129</v>
      </c>
      <c r="H238" s="159" t="n">
        <v>36.1</v>
      </c>
      <c r="I238" s="160"/>
      <c r="J238" s="161" t="n">
        <f aca="false">ROUND(I238*H238,2)</f>
        <v>0</v>
      </c>
      <c r="K238" s="157" t="s">
        <v>130</v>
      </c>
      <c r="L238" s="22"/>
      <c r="M238" s="162"/>
      <c r="N238" s="163" t="s">
        <v>40</v>
      </c>
      <c r="O238" s="59"/>
      <c r="P238" s="164" t="n">
        <f aca="false">O238*H238</f>
        <v>0</v>
      </c>
      <c r="Q238" s="164" t="n">
        <v>0</v>
      </c>
      <c r="R238" s="164" t="n">
        <f aca="false">Q238*H238</f>
        <v>0</v>
      </c>
      <c r="S238" s="164" t="n">
        <v>0.0025</v>
      </c>
      <c r="T238" s="165" t="n">
        <f aca="false">S238*H238</f>
        <v>0.09025</v>
      </c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R238" s="166" t="s">
        <v>157</v>
      </c>
      <c r="AT238" s="166" t="s">
        <v>126</v>
      </c>
      <c r="AU238" s="166" t="s">
        <v>132</v>
      </c>
      <c r="AY238" s="3" t="s">
        <v>123</v>
      </c>
      <c r="BE238" s="167" t="n">
        <f aca="false">IF(N238="základní",J238,0)</f>
        <v>0</v>
      </c>
      <c r="BF238" s="167" t="n">
        <f aca="false">IF(N238="snížená",J238,0)</f>
        <v>0</v>
      </c>
      <c r="BG238" s="167" t="n">
        <f aca="false">IF(N238="zákl. přenesená",J238,0)</f>
        <v>0</v>
      </c>
      <c r="BH238" s="167" t="n">
        <f aca="false">IF(N238="sníž. přenesená",J238,0)</f>
        <v>0</v>
      </c>
      <c r="BI238" s="167" t="n">
        <f aca="false">IF(N238="nulová",J238,0)</f>
        <v>0</v>
      </c>
      <c r="BJ238" s="3" t="s">
        <v>132</v>
      </c>
      <c r="BK238" s="167" t="n">
        <f aca="false">ROUND(I238*H238,2)</f>
        <v>0</v>
      </c>
      <c r="BL238" s="3" t="s">
        <v>157</v>
      </c>
      <c r="BM238" s="166" t="s">
        <v>488</v>
      </c>
    </row>
    <row r="239" s="168" customFormat="true" ht="12.8" hidden="false" customHeight="false" outlineLevel="0" collapsed="false">
      <c r="B239" s="169"/>
      <c r="D239" s="170" t="s">
        <v>134</v>
      </c>
      <c r="E239" s="171"/>
      <c r="F239" s="172" t="s">
        <v>489</v>
      </c>
      <c r="H239" s="173" t="n">
        <v>36.1</v>
      </c>
      <c r="I239" s="174"/>
      <c r="L239" s="169"/>
      <c r="M239" s="175"/>
      <c r="N239" s="176"/>
      <c r="O239" s="176"/>
      <c r="P239" s="176"/>
      <c r="Q239" s="176"/>
      <c r="R239" s="176"/>
      <c r="S239" s="176"/>
      <c r="T239" s="177"/>
      <c r="AT239" s="171" t="s">
        <v>134</v>
      </c>
      <c r="AU239" s="171" t="s">
        <v>132</v>
      </c>
      <c r="AV239" s="168" t="s">
        <v>132</v>
      </c>
      <c r="AW239" s="168" t="s">
        <v>31</v>
      </c>
      <c r="AX239" s="168" t="s">
        <v>79</v>
      </c>
      <c r="AY239" s="171" t="s">
        <v>123</v>
      </c>
    </row>
    <row r="240" s="26" customFormat="true" ht="16.5" hidden="false" customHeight="true" outlineLevel="0" collapsed="false">
      <c r="A240" s="21"/>
      <c r="B240" s="154"/>
      <c r="C240" s="155" t="s">
        <v>490</v>
      </c>
      <c r="D240" s="155" t="s">
        <v>126</v>
      </c>
      <c r="E240" s="156" t="s">
        <v>491</v>
      </c>
      <c r="F240" s="157" t="s">
        <v>492</v>
      </c>
      <c r="G240" s="158" t="s">
        <v>129</v>
      </c>
      <c r="H240" s="159" t="n">
        <v>36.1</v>
      </c>
      <c r="I240" s="160"/>
      <c r="J240" s="161" t="n">
        <f aca="false">ROUND(I240*H240,2)</f>
        <v>0</v>
      </c>
      <c r="K240" s="157" t="s">
        <v>130</v>
      </c>
      <c r="L240" s="22"/>
      <c r="M240" s="162"/>
      <c r="N240" s="163" t="s">
        <v>40</v>
      </c>
      <c r="O240" s="59"/>
      <c r="P240" s="164" t="n">
        <f aca="false">O240*H240</f>
        <v>0</v>
      </c>
      <c r="Q240" s="164" t="n">
        <v>0.0003</v>
      </c>
      <c r="R240" s="164" t="n">
        <f aca="false">Q240*H240</f>
        <v>0.01083</v>
      </c>
      <c r="S240" s="164" t="n">
        <v>0</v>
      </c>
      <c r="T240" s="165" t="n">
        <f aca="false">S240*H240</f>
        <v>0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166" t="s">
        <v>157</v>
      </c>
      <c r="AT240" s="166" t="s">
        <v>126</v>
      </c>
      <c r="AU240" s="166" t="s">
        <v>132</v>
      </c>
      <c r="AY240" s="3" t="s">
        <v>123</v>
      </c>
      <c r="BE240" s="167" t="n">
        <f aca="false">IF(N240="základní",J240,0)</f>
        <v>0</v>
      </c>
      <c r="BF240" s="167" t="n">
        <f aca="false">IF(N240="snížená",J240,0)</f>
        <v>0</v>
      </c>
      <c r="BG240" s="167" t="n">
        <f aca="false">IF(N240="zákl. přenesená",J240,0)</f>
        <v>0</v>
      </c>
      <c r="BH240" s="167" t="n">
        <f aca="false">IF(N240="sníž. přenesená",J240,0)</f>
        <v>0</v>
      </c>
      <c r="BI240" s="167" t="n">
        <f aca="false">IF(N240="nulová",J240,0)</f>
        <v>0</v>
      </c>
      <c r="BJ240" s="3" t="s">
        <v>132</v>
      </c>
      <c r="BK240" s="167" t="n">
        <f aca="false">ROUND(I240*H240,2)</f>
        <v>0</v>
      </c>
      <c r="BL240" s="3" t="s">
        <v>157</v>
      </c>
      <c r="BM240" s="166" t="s">
        <v>493</v>
      </c>
    </row>
    <row r="241" s="26" customFormat="true" ht="16.5" hidden="false" customHeight="true" outlineLevel="0" collapsed="false">
      <c r="A241" s="21"/>
      <c r="B241" s="154"/>
      <c r="C241" s="187" t="s">
        <v>494</v>
      </c>
      <c r="D241" s="187" t="s">
        <v>235</v>
      </c>
      <c r="E241" s="188" t="s">
        <v>495</v>
      </c>
      <c r="F241" s="189" t="s">
        <v>496</v>
      </c>
      <c r="G241" s="190" t="s">
        <v>129</v>
      </c>
      <c r="H241" s="191" t="n">
        <v>39.71</v>
      </c>
      <c r="I241" s="192"/>
      <c r="J241" s="193" t="n">
        <f aca="false">ROUND(I241*H241,2)</f>
        <v>0</v>
      </c>
      <c r="K241" s="157" t="s">
        <v>130</v>
      </c>
      <c r="L241" s="194"/>
      <c r="M241" s="195"/>
      <c r="N241" s="196" t="s">
        <v>40</v>
      </c>
      <c r="O241" s="59"/>
      <c r="P241" s="164" t="n">
        <f aca="false">O241*H241</f>
        <v>0</v>
      </c>
      <c r="Q241" s="164" t="n">
        <v>0.00264</v>
      </c>
      <c r="R241" s="164" t="n">
        <f aca="false">Q241*H241</f>
        <v>0.1048344</v>
      </c>
      <c r="S241" s="164" t="n">
        <v>0</v>
      </c>
      <c r="T241" s="165" t="n">
        <f aca="false">S241*H241</f>
        <v>0</v>
      </c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R241" s="166" t="s">
        <v>238</v>
      </c>
      <c r="AT241" s="166" t="s">
        <v>235</v>
      </c>
      <c r="AU241" s="166" t="s">
        <v>132</v>
      </c>
      <c r="AY241" s="3" t="s">
        <v>123</v>
      </c>
      <c r="BE241" s="167" t="n">
        <f aca="false">IF(N241="základní",J241,0)</f>
        <v>0</v>
      </c>
      <c r="BF241" s="167" t="n">
        <f aca="false">IF(N241="snížená",J241,0)</f>
        <v>0</v>
      </c>
      <c r="BG241" s="167" t="n">
        <f aca="false">IF(N241="zákl. přenesená",J241,0)</f>
        <v>0</v>
      </c>
      <c r="BH241" s="167" t="n">
        <f aca="false">IF(N241="sníž. přenesená",J241,0)</f>
        <v>0</v>
      </c>
      <c r="BI241" s="167" t="n">
        <f aca="false">IF(N241="nulová",J241,0)</f>
        <v>0</v>
      </c>
      <c r="BJ241" s="3" t="s">
        <v>132</v>
      </c>
      <c r="BK241" s="167" t="n">
        <f aca="false">ROUND(I241*H241,2)</f>
        <v>0</v>
      </c>
      <c r="BL241" s="3" t="s">
        <v>157</v>
      </c>
      <c r="BM241" s="166" t="s">
        <v>497</v>
      </c>
    </row>
    <row r="242" s="168" customFormat="true" ht="12.8" hidden="false" customHeight="false" outlineLevel="0" collapsed="false">
      <c r="B242" s="169"/>
      <c r="D242" s="170" t="s">
        <v>134</v>
      </c>
      <c r="F242" s="172" t="s">
        <v>498</v>
      </c>
      <c r="H242" s="173" t="n">
        <v>39.71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1" t="s">
        <v>134</v>
      </c>
      <c r="AU242" s="171" t="s">
        <v>132</v>
      </c>
      <c r="AV242" s="168" t="s">
        <v>132</v>
      </c>
      <c r="AW242" s="168" t="s">
        <v>2</v>
      </c>
      <c r="AX242" s="168" t="s">
        <v>79</v>
      </c>
      <c r="AY242" s="171" t="s">
        <v>123</v>
      </c>
    </row>
    <row r="243" s="26" customFormat="true" ht="24.15" hidden="false" customHeight="true" outlineLevel="0" collapsed="false">
      <c r="A243" s="21"/>
      <c r="B243" s="154"/>
      <c r="C243" s="155" t="s">
        <v>499</v>
      </c>
      <c r="D243" s="155" t="s">
        <v>126</v>
      </c>
      <c r="E243" s="156" t="s">
        <v>500</v>
      </c>
      <c r="F243" s="157" t="s">
        <v>501</v>
      </c>
      <c r="G243" s="158" t="s">
        <v>461</v>
      </c>
      <c r="H243" s="159" t="n">
        <v>15.2</v>
      </c>
      <c r="I243" s="160"/>
      <c r="J243" s="161" t="n">
        <f aca="false">ROUND(I243*H243,2)</f>
        <v>0</v>
      </c>
      <c r="K243" s="157"/>
      <c r="L243" s="22"/>
      <c r="M243" s="162"/>
      <c r="N243" s="163" t="s">
        <v>40</v>
      </c>
      <c r="O243" s="59"/>
      <c r="P243" s="164" t="n">
        <f aca="false">O243*H243</f>
        <v>0</v>
      </c>
      <c r="Q243" s="164" t="n">
        <v>0</v>
      </c>
      <c r="R243" s="164" t="n">
        <f aca="false">Q243*H243</f>
        <v>0</v>
      </c>
      <c r="S243" s="164" t="n">
        <v>0</v>
      </c>
      <c r="T243" s="165" t="n">
        <f aca="false">S243*H243</f>
        <v>0</v>
      </c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R243" s="166" t="s">
        <v>157</v>
      </c>
      <c r="AT243" s="166" t="s">
        <v>126</v>
      </c>
      <c r="AU243" s="166" t="s">
        <v>132</v>
      </c>
      <c r="AY243" s="3" t="s">
        <v>123</v>
      </c>
      <c r="BE243" s="167" t="n">
        <f aca="false">IF(N243="základní",J243,0)</f>
        <v>0</v>
      </c>
      <c r="BF243" s="167" t="n">
        <f aca="false">IF(N243="snížená",J243,0)</f>
        <v>0</v>
      </c>
      <c r="BG243" s="167" t="n">
        <f aca="false">IF(N243="zákl. přenesená",J243,0)</f>
        <v>0</v>
      </c>
      <c r="BH243" s="167" t="n">
        <f aca="false">IF(N243="sníž. přenesená",J243,0)</f>
        <v>0</v>
      </c>
      <c r="BI243" s="167" t="n">
        <f aca="false">IF(N243="nulová",J243,0)</f>
        <v>0</v>
      </c>
      <c r="BJ243" s="3" t="s">
        <v>132</v>
      </c>
      <c r="BK243" s="167" t="n">
        <f aca="false">ROUND(I243*H243,2)</f>
        <v>0</v>
      </c>
      <c r="BL243" s="3" t="s">
        <v>157</v>
      </c>
      <c r="BM243" s="166" t="s">
        <v>502</v>
      </c>
    </row>
    <row r="244" s="26" customFormat="true" ht="21.75" hidden="false" customHeight="true" outlineLevel="0" collapsed="false">
      <c r="A244" s="21"/>
      <c r="B244" s="154"/>
      <c r="C244" s="155" t="s">
        <v>503</v>
      </c>
      <c r="D244" s="155" t="s">
        <v>126</v>
      </c>
      <c r="E244" s="156" t="s">
        <v>504</v>
      </c>
      <c r="F244" s="157" t="s">
        <v>505</v>
      </c>
      <c r="G244" s="158" t="s">
        <v>461</v>
      </c>
      <c r="H244" s="159" t="n">
        <v>37</v>
      </c>
      <c r="I244" s="160"/>
      <c r="J244" s="161" t="n">
        <f aca="false">ROUND(I244*H244,2)</f>
        <v>0</v>
      </c>
      <c r="K244" s="157" t="s">
        <v>130</v>
      </c>
      <c r="L244" s="22"/>
      <c r="M244" s="162"/>
      <c r="N244" s="163" t="s">
        <v>40</v>
      </c>
      <c r="O244" s="59"/>
      <c r="P244" s="164" t="n">
        <f aca="false">O244*H244</f>
        <v>0</v>
      </c>
      <c r="Q244" s="164" t="n">
        <v>0</v>
      </c>
      <c r="R244" s="164" t="n">
        <f aca="false">Q244*H244</f>
        <v>0</v>
      </c>
      <c r="S244" s="164" t="n">
        <v>0.0003</v>
      </c>
      <c r="T244" s="165" t="n">
        <f aca="false">S244*H244</f>
        <v>0.0111</v>
      </c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R244" s="166" t="s">
        <v>157</v>
      </c>
      <c r="AT244" s="166" t="s">
        <v>126</v>
      </c>
      <c r="AU244" s="166" t="s">
        <v>132</v>
      </c>
      <c r="AY244" s="3" t="s">
        <v>123</v>
      </c>
      <c r="BE244" s="167" t="n">
        <f aca="false">IF(N244="základní",J244,0)</f>
        <v>0</v>
      </c>
      <c r="BF244" s="167" t="n">
        <f aca="false">IF(N244="snížená",J244,0)</f>
        <v>0</v>
      </c>
      <c r="BG244" s="167" t="n">
        <f aca="false">IF(N244="zákl. přenesená",J244,0)</f>
        <v>0</v>
      </c>
      <c r="BH244" s="167" t="n">
        <f aca="false">IF(N244="sníž. přenesená",J244,0)</f>
        <v>0</v>
      </c>
      <c r="BI244" s="167" t="n">
        <f aca="false">IF(N244="nulová",J244,0)</f>
        <v>0</v>
      </c>
      <c r="BJ244" s="3" t="s">
        <v>132</v>
      </c>
      <c r="BK244" s="167" t="n">
        <f aca="false">ROUND(I244*H244,2)</f>
        <v>0</v>
      </c>
      <c r="BL244" s="3" t="s">
        <v>157</v>
      </c>
      <c r="BM244" s="166" t="s">
        <v>506</v>
      </c>
    </row>
    <row r="245" s="168" customFormat="true" ht="12.8" hidden="false" customHeight="false" outlineLevel="0" collapsed="false">
      <c r="B245" s="169"/>
      <c r="D245" s="170" t="s">
        <v>134</v>
      </c>
      <c r="E245" s="171"/>
      <c r="F245" s="172" t="s">
        <v>507</v>
      </c>
      <c r="H245" s="173" t="n">
        <v>37</v>
      </c>
      <c r="I245" s="174"/>
      <c r="L245" s="169"/>
      <c r="M245" s="175"/>
      <c r="N245" s="176"/>
      <c r="O245" s="176"/>
      <c r="P245" s="176"/>
      <c r="Q245" s="176"/>
      <c r="R245" s="176"/>
      <c r="S245" s="176"/>
      <c r="T245" s="177"/>
      <c r="AT245" s="171" t="s">
        <v>134</v>
      </c>
      <c r="AU245" s="171" t="s">
        <v>132</v>
      </c>
      <c r="AV245" s="168" t="s">
        <v>132</v>
      </c>
      <c r="AW245" s="168" t="s">
        <v>31</v>
      </c>
      <c r="AX245" s="168" t="s">
        <v>79</v>
      </c>
      <c r="AY245" s="171" t="s">
        <v>123</v>
      </c>
    </row>
    <row r="246" s="26" customFormat="true" ht="16.5" hidden="false" customHeight="true" outlineLevel="0" collapsed="false">
      <c r="A246" s="21"/>
      <c r="B246" s="154"/>
      <c r="C246" s="155" t="s">
        <v>508</v>
      </c>
      <c r="D246" s="155" t="s">
        <v>126</v>
      </c>
      <c r="E246" s="156" t="s">
        <v>509</v>
      </c>
      <c r="F246" s="157" t="s">
        <v>510</v>
      </c>
      <c r="G246" s="158" t="s">
        <v>461</v>
      </c>
      <c r="H246" s="159" t="n">
        <v>40.7</v>
      </c>
      <c r="I246" s="160"/>
      <c r="J246" s="161" t="n">
        <f aca="false">ROUND(I246*H246,2)</f>
        <v>0</v>
      </c>
      <c r="K246" s="157"/>
      <c r="L246" s="22"/>
      <c r="M246" s="162"/>
      <c r="N246" s="163" t="s">
        <v>40</v>
      </c>
      <c r="O246" s="59"/>
      <c r="P246" s="164" t="n">
        <f aca="false">O246*H246</f>
        <v>0</v>
      </c>
      <c r="Q246" s="164" t="n">
        <v>1E-005</v>
      </c>
      <c r="R246" s="164" t="n">
        <f aca="false">Q246*H246</f>
        <v>0.000407</v>
      </c>
      <c r="S246" s="164" t="n">
        <v>0</v>
      </c>
      <c r="T246" s="165" t="n">
        <f aca="false">S246*H246</f>
        <v>0</v>
      </c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R246" s="166" t="s">
        <v>157</v>
      </c>
      <c r="AT246" s="166" t="s">
        <v>126</v>
      </c>
      <c r="AU246" s="166" t="s">
        <v>132</v>
      </c>
      <c r="AY246" s="3" t="s">
        <v>123</v>
      </c>
      <c r="BE246" s="167" t="n">
        <f aca="false">IF(N246="základní",J246,0)</f>
        <v>0</v>
      </c>
      <c r="BF246" s="167" t="n">
        <f aca="false">IF(N246="snížená",J246,0)</f>
        <v>0</v>
      </c>
      <c r="BG246" s="167" t="n">
        <f aca="false">IF(N246="zákl. přenesená",J246,0)</f>
        <v>0</v>
      </c>
      <c r="BH246" s="167" t="n">
        <f aca="false">IF(N246="sníž. přenesená",J246,0)</f>
        <v>0</v>
      </c>
      <c r="BI246" s="167" t="n">
        <f aca="false">IF(N246="nulová",J246,0)</f>
        <v>0</v>
      </c>
      <c r="BJ246" s="3" t="s">
        <v>132</v>
      </c>
      <c r="BK246" s="167" t="n">
        <f aca="false">ROUND(I246*H246,2)</f>
        <v>0</v>
      </c>
      <c r="BL246" s="3" t="s">
        <v>157</v>
      </c>
      <c r="BM246" s="166" t="s">
        <v>511</v>
      </c>
    </row>
    <row r="247" s="168" customFormat="true" ht="12.8" hidden="false" customHeight="false" outlineLevel="0" collapsed="false">
      <c r="B247" s="169"/>
      <c r="D247" s="170" t="s">
        <v>134</v>
      </c>
      <c r="E247" s="171"/>
      <c r="F247" s="172" t="s">
        <v>299</v>
      </c>
      <c r="H247" s="173" t="n">
        <v>37</v>
      </c>
      <c r="I247" s="174"/>
      <c r="L247" s="169"/>
      <c r="M247" s="175"/>
      <c r="N247" s="176"/>
      <c r="O247" s="176"/>
      <c r="P247" s="176"/>
      <c r="Q247" s="176"/>
      <c r="R247" s="176"/>
      <c r="S247" s="176"/>
      <c r="T247" s="177"/>
      <c r="AT247" s="171" t="s">
        <v>134</v>
      </c>
      <c r="AU247" s="171" t="s">
        <v>132</v>
      </c>
      <c r="AV247" s="168" t="s">
        <v>132</v>
      </c>
      <c r="AW247" s="168" t="s">
        <v>31</v>
      </c>
      <c r="AX247" s="168" t="s">
        <v>79</v>
      </c>
      <c r="AY247" s="171" t="s">
        <v>123</v>
      </c>
    </row>
    <row r="248" s="168" customFormat="true" ht="12.8" hidden="false" customHeight="false" outlineLevel="0" collapsed="false">
      <c r="B248" s="169"/>
      <c r="D248" s="170" t="s">
        <v>134</v>
      </c>
      <c r="F248" s="172" t="s">
        <v>512</v>
      </c>
      <c r="H248" s="173" t="n">
        <v>40.7</v>
      </c>
      <c r="I248" s="174"/>
      <c r="L248" s="169"/>
      <c r="M248" s="175"/>
      <c r="N248" s="176"/>
      <c r="O248" s="176"/>
      <c r="P248" s="176"/>
      <c r="Q248" s="176"/>
      <c r="R248" s="176"/>
      <c r="S248" s="176"/>
      <c r="T248" s="177"/>
      <c r="AT248" s="171" t="s">
        <v>134</v>
      </c>
      <c r="AU248" s="171" t="s">
        <v>132</v>
      </c>
      <c r="AV248" s="168" t="s">
        <v>132</v>
      </c>
      <c r="AW248" s="168" t="s">
        <v>2</v>
      </c>
      <c r="AX248" s="168" t="s">
        <v>79</v>
      </c>
      <c r="AY248" s="171" t="s">
        <v>123</v>
      </c>
    </row>
    <row r="249" s="26" customFormat="true" ht="16.5" hidden="false" customHeight="true" outlineLevel="0" collapsed="false">
      <c r="A249" s="21"/>
      <c r="B249" s="154"/>
      <c r="C249" s="155" t="s">
        <v>513</v>
      </c>
      <c r="D249" s="155" t="s">
        <v>126</v>
      </c>
      <c r="E249" s="156" t="s">
        <v>514</v>
      </c>
      <c r="F249" s="157" t="s">
        <v>515</v>
      </c>
      <c r="G249" s="158" t="s">
        <v>166</v>
      </c>
      <c r="H249" s="159" t="n">
        <v>2</v>
      </c>
      <c r="I249" s="160"/>
      <c r="J249" s="161" t="n">
        <f aca="false">ROUND(I249*H249,2)</f>
        <v>0</v>
      </c>
      <c r="K249" s="157"/>
      <c r="L249" s="22"/>
      <c r="M249" s="162"/>
      <c r="N249" s="163" t="s">
        <v>40</v>
      </c>
      <c r="O249" s="59"/>
      <c r="P249" s="164" t="n">
        <f aca="false">O249*H249</f>
        <v>0</v>
      </c>
      <c r="Q249" s="164" t="n">
        <v>0</v>
      </c>
      <c r="R249" s="164" t="n">
        <f aca="false">Q249*H249</f>
        <v>0</v>
      </c>
      <c r="S249" s="164" t="n">
        <v>0.0003</v>
      </c>
      <c r="T249" s="165" t="n">
        <f aca="false">S249*H249</f>
        <v>0.0006</v>
      </c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R249" s="166" t="s">
        <v>157</v>
      </c>
      <c r="AT249" s="166" t="s">
        <v>126</v>
      </c>
      <c r="AU249" s="166" t="s">
        <v>132</v>
      </c>
      <c r="AY249" s="3" t="s">
        <v>123</v>
      </c>
      <c r="BE249" s="167" t="n">
        <f aca="false">IF(N249="základní",J249,0)</f>
        <v>0</v>
      </c>
      <c r="BF249" s="167" t="n">
        <f aca="false">IF(N249="snížená",J249,0)</f>
        <v>0</v>
      </c>
      <c r="BG249" s="167" t="n">
        <f aca="false">IF(N249="zákl. přenesená",J249,0)</f>
        <v>0</v>
      </c>
      <c r="BH249" s="167" t="n">
        <f aca="false">IF(N249="sníž. přenesená",J249,0)</f>
        <v>0</v>
      </c>
      <c r="BI249" s="167" t="n">
        <f aca="false">IF(N249="nulová",J249,0)</f>
        <v>0</v>
      </c>
      <c r="BJ249" s="3" t="s">
        <v>132</v>
      </c>
      <c r="BK249" s="167" t="n">
        <f aca="false">ROUND(I249*H249,2)</f>
        <v>0</v>
      </c>
      <c r="BL249" s="3" t="s">
        <v>157</v>
      </c>
      <c r="BM249" s="166" t="s">
        <v>516</v>
      </c>
    </row>
    <row r="250" s="168" customFormat="true" ht="12.8" hidden="false" customHeight="false" outlineLevel="0" collapsed="false">
      <c r="B250" s="169"/>
      <c r="D250" s="170" t="s">
        <v>134</v>
      </c>
      <c r="E250" s="171"/>
      <c r="F250" s="172" t="s">
        <v>517</v>
      </c>
      <c r="H250" s="173" t="n">
        <v>2</v>
      </c>
      <c r="I250" s="174"/>
      <c r="L250" s="169"/>
      <c r="M250" s="175"/>
      <c r="N250" s="176"/>
      <c r="O250" s="176"/>
      <c r="P250" s="176"/>
      <c r="Q250" s="176"/>
      <c r="R250" s="176"/>
      <c r="S250" s="176"/>
      <c r="T250" s="177"/>
      <c r="AT250" s="171" t="s">
        <v>134</v>
      </c>
      <c r="AU250" s="171" t="s">
        <v>132</v>
      </c>
      <c r="AV250" s="168" t="s">
        <v>132</v>
      </c>
      <c r="AW250" s="168" t="s">
        <v>31</v>
      </c>
      <c r="AX250" s="168" t="s">
        <v>79</v>
      </c>
      <c r="AY250" s="171" t="s">
        <v>123</v>
      </c>
    </row>
    <row r="251" s="26" customFormat="true" ht="24.15" hidden="false" customHeight="true" outlineLevel="0" collapsed="false">
      <c r="A251" s="21"/>
      <c r="B251" s="154"/>
      <c r="C251" s="155" t="s">
        <v>518</v>
      </c>
      <c r="D251" s="155" t="s">
        <v>126</v>
      </c>
      <c r="E251" s="156" t="s">
        <v>519</v>
      </c>
      <c r="F251" s="157" t="s">
        <v>520</v>
      </c>
      <c r="G251" s="158" t="s">
        <v>291</v>
      </c>
      <c r="H251" s="197"/>
      <c r="I251" s="160"/>
      <c r="J251" s="161" t="n">
        <f aca="false">ROUND(I251*H251,2)</f>
        <v>0</v>
      </c>
      <c r="K251" s="157" t="s">
        <v>130</v>
      </c>
      <c r="L251" s="22"/>
      <c r="M251" s="162"/>
      <c r="N251" s="163" t="s">
        <v>40</v>
      </c>
      <c r="O251" s="59"/>
      <c r="P251" s="164" t="n">
        <f aca="false">O251*H251</f>
        <v>0</v>
      </c>
      <c r="Q251" s="164" t="n">
        <v>0</v>
      </c>
      <c r="R251" s="164" t="n">
        <f aca="false">Q251*H251</f>
        <v>0</v>
      </c>
      <c r="S251" s="164" t="n">
        <v>0</v>
      </c>
      <c r="T251" s="165" t="n">
        <f aca="false">S251*H251</f>
        <v>0</v>
      </c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R251" s="166" t="s">
        <v>157</v>
      </c>
      <c r="AT251" s="166" t="s">
        <v>126</v>
      </c>
      <c r="AU251" s="166" t="s">
        <v>132</v>
      </c>
      <c r="AY251" s="3" t="s">
        <v>123</v>
      </c>
      <c r="BE251" s="167" t="n">
        <f aca="false">IF(N251="základní",J251,0)</f>
        <v>0</v>
      </c>
      <c r="BF251" s="167" t="n">
        <f aca="false">IF(N251="snížená",J251,0)</f>
        <v>0</v>
      </c>
      <c r="BG251" s="167" t="n">
        <f aca="false">IF(N251="zákl. přenesená",J251,0)</f>
        <v>0</v>
      </c>
      <c r="BH251" s="167" t="n">
        <f aca="false">IF(N251="sníž. přenesená",J251,0)</f>
        <v>0</v>
      </c>
      <c r="BI251" s="167" t="n">
        <f aca="false">IF(N251="nulová",J251,0)</f>
        <v>0</v>
      </c>
      <c r="BJ251" s="3" t="s">
        <v>132</v>
      </c>
      <c r="BK251" s="167" t="n">
        <f aca="false">ROUND(I251*H251,2)</f>
        <v>0</v>
      </c>
      <c r="BL251" s="3" t="s">
        <v>157</v>
      </c>
      <c r="BM251" s="166" t="s">
        <v>521</v>
      </c>
    </row>
    <row r="252" s="140" customFormat="true" ht="22.8" hidden="false" customHeight="true" outlineLevel="0" collapsed="false">
      <c r="B252" s="141"/>
      <c r="D252" s="142" t="s">
        <v>73</v>
      </c>
      <c r="E252" s="152" t="s">
        <v>522</v>
      </c>
      <c r="F252" s="152" t="s">
        <v>523</v>
      </c>
      <c r="I252" s="144"/>
      <c r="J252" s="153" t="n">
        <f aca="false">BK252</f>
        <v>0</v>
      </c>
      <c r="L252" s="141"/>
      <c r="M252" s="146"/>
      <c r="N252" s="147"/>
      <c r="O252" s="147"/>
      <c r="P252" s="148" t="n">
        <f aca="false">SUM(P253:P259)</f>
        <v>0</v>
      </c>
      <c r="Q252" s="147"/>
      <c r="R252" s="148" t="n">
        <f aca="false">SUM(R253:R259)</f>
        <v>0.0022182</v>
      </c>
      <c r="S252" s="147"/>
      <c r="T252" s="149" t="n">
        <f aca="false">SUM(T253:T259)</f>
        <v>0</v>
      </c>
      <c r="AR252" s="142" t="s">
        <v>132</v>
      </c>
      <c r="AT252" s="150" t="s">
        <v>73</v>
      </c>
      <c r="AU252" s="150" t="s">
        <v>79</v>
      </c>
      <c r="AY252" s="142" t="s">
        <v>123</v>
      </c>
      <c r="BK252" s="151" t="n">
        <f aca="false">SUM(BK253:BK259)</f>
        <v>0</v>
      </c>
    </row>
    <row r="253" s="26" customFormat="true" ht="24.15" hidden="false" customHeight="true" outlineLevel="0" collapsed="false">
      <c r="A253" s="21"/>
      <c r="B253" s="154"/>
      <c r="C253" s="155" t="s">
        <v>524</v>
      </c>
      <c r="D253" s="155" t="s">
        <v>126</v>
      </c>
      <c r="E253" s="156" t="s">
        <v>525</v>
      </c>
      <c r="F253" s="157" t="s">
        <v>526</v>
      </c>
      <c r="G253" s="158" t="s">
        <v>129</v>
      </c>
      <c r="H253" s="159" t="n">
        <v>4.035</v>
      </c>
      <c r="I253" s="160"/>
      <c r="J253" s="161" t="n">
        <f aca="false">ROUND(I253*H253,2)</f>
        <v>0</v>
      </c>
      <c r="K253" s="157" t="s">
        <v>130</v>
      </c>
      <c r="L253" s="22"/>
      <c r="M253" s="162"/>
      <c r="N253" s="163" t="s">
        <v>40</v>
      </c>
      <c r="O253" s="59"/>
      <c r="P253" s="164" t="n">
        <f aca="false">O253*H253</f>
        <v>0</v>
      </c>
      <c r="Q253" s="164" t="n">
        <v>8E-005</v>
      </c>
      <c r="R253" s="164" t="n">
        <f aca="false">Q253*H253</f>
        <v>0.0003228</v>
      </c>
      <c r="S253" s="164" t="n">
        <v>0</v>
      </c>
      <c r="T253" s="165" t="n">
        <f aca="false">S253*H253</f>
        <v>0</v>
      </c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R253" s="166" t="s">
        <v>157</v>
      </c>
      <c r="AT253" s="166" t="s">
        <v>126</v>
      </c>
      <c r="AU253" s="166" t="s">
        <v>132</v>
      </c>
      <c r="AY253" s="3" t="s">
        <v>123</v>
      </c>
      <c r="BE253" s="167" t="n">
        <f aca="false">IF(N253="základní",J253,0)</f>
        <v>0</v>
      </c>
      <c r="BF253" s="167" t="n">
        <f aca="false">IF(N253="snížená",J253,0)</f>
        <v>0</v>
      </c>
      <c r="BG253" s="167" t="n">
        <f aca="false">IF(N253="zákl. přenesená",J253,0)</f>
        <v>0</v>
      </c>
      <c r="BH253" s="167" t="n">
        <f aca="false">IF(N253="sníž. přenesená",J253,0)</f>
        <v>0</v>
      </c>
      <c r="BI253" s="167" t="n">
        <f aca="false">IF(N253="nulová",J253,0)</f>
        <v>0</v>
      </c>
      <c r="BJ253" s="3" t="s">
        <v>132</v>
      </c>
      <c r="BK253" s="167" t="n">
        <f aca="false">ROUND(I253*H253,2)</f>
        <v>0</v>
      </c>
      <c r="BL253" s="3" t="s">
        <v>157</v>
      </c>
      <c r="BM253" s="166" t="s">
        <v>527</v>
      </c>
    </row>
    <row r="254" s="168" customFormat="true" ht="12.8" hidden="false" customHeight="false" outlineLevel="0" collapsed="false">
      <c r="B254" s="169"/>
      <c r="D254" s="170" t="s">
        <v>134</v>
      </c>
      <c r="E254" s="171"/>
      <c r="F254" s="172" t="s">
        <v>528</v>
      </c>
      <c r="H254" s="173" t="n">
        <v>4.035</v>
      </c>
      <c r="I254" s="174"/>
      <c r="L254" s="169"/>
      <c r="M254" s="175"/>
      <c r="N254" s="176"/>
      <c r="O254" s="176"/>
      <c r="P254" s="176"/>
      <c r="Q254" s="176"/>
      <c r="R254" s="176"/>
      <c r="S254" s="176"/>
      <c r="T254" s="177"/>
      <c r="AT254" s="171" t="s">
        <v>134</v>
      </c>
      <c r="AU254" s="171" t="s">
        <v>132</v>
      </c>
      <c r="AV254" s="168" t="s">
        <v>132</v>
      </c>
      <c r="AW254" s="168" t="s">
        <v>31</v>
      </c>
      <c r="AX254" s="168" t="s">
        <v>79</v>
      </c>
      <c r="AY254" s="171" t="s">
        <v>123</v>
      </c>
    </row>
    <row r="255" s="26" customFormat="true" ht="24.15" hidden="false" customHeight="true" outlineLevel="0" collapsed="false">
      <c r="A255" s="21"/>
      <c r="B255" s="154"/>
      <c r="C255" s="155" t="s">
        <v>529</v>
      </c>
      <c r="D255" s="155" t="s">
        <v>126</v>
      </c>
      <c r="E255" s="156" t="s">
        <v>530</v>
      </c>
      <c r="F255" s="157" t="s">
        <v>531</v>
      </c>
      <c r="G255" s="158" t="s">
        <v>129</v>
      </c>
      <c r="H255" s="159" t="n">
        <v>4.035</v>
      </c>
      <c r="I255" s="160"/>
      <c r="J255" s="161" t="n">
        <f aca="false">ROUND(I255*H255,2)</f>
        <v>0</v>
      </c>
      <c r="K255" s="157" t="s">
        <v>130</v>
      </c>
      <c r="L255" s="22"/>
      <c r="M255" s="162"/>
      <c r="N255" s="163" t="s">
        <v>40</v>
      </c>
      <c r="O255" s="59"/>
      <c r="P255" s="164" t="n">
        <f aca="false">O255*H255</f>
        <v>0</v>
      </c>
      <c r="Q255" s="164" t="n">
        <v>6E-005</v>
      </c>
      <c r="R255" s="164" t="n">
        <f aca="false">Q255*H255</f>
        <v>0.0002421</v>
      </c>
      <c r="S255" s="164" t="n">
        <v>0</v>
      </c>
      <c r="T255" s="165" t="n">
        <f aca="false">S255*H255</f>
        <v>0</v>
      </c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R255" s="166" t="s">
        <v>157</v>
      </c>
      <c r="AT255" s="166" t="s">
        <v>126</v>
      </c>
      <c r="AU255" s="166" t="s">
        <v>132</v>
      </c>
      <c r="AY255" s="3" t="s">
        <v>123</v>
      </c>
      <c r="BE255" s="167" t="n">
        <f aca="false">IF(N255="základní",J255,0)</f>
        <v>0</v>
      </c>
      <c r="BF255" s="167" t="n">
        <f aca="false">IF(N255="snížená",J255,0)</f>
        <v>0</v>
      </c>
      <c r="BG255" s="167" t="n">
        <f aca="false">IF(N255="zákl. přenesená",J255,0)</f>
        <v>0</v>
      </c>
      <c r="BH255" s="167" t="n">
        <f aca="false">IF(N255="sníž. přenesená",J255,0)</f>
        <v>0</v>
      </c>
      <c r="BI255" s="167" t="n">
        <f aca="false">IF(N255="nulová",J255,0)</f>
        <v>0</v>
      </c>
      <c r="BJ255" s="3" t="s">
        <v>132</v>
      </c>
      <c r="BK255" s="167" t="n">
        <f aca="false">ROUND(I255*H255,2)</f>
        <v>0</v>
      </c>
      <c r="BL255" s="3" t="s">
        <v>157</v>
      </c>
      <c r="BM255" s="166" t="s">
        <v>532</v>
      </c>
    </row>
    <row r="256" s="26" customFormat="true" ht="24.15" hidden="false" customHeight="true" outlineLevel="0" collapsed="false">
      <c r="A256" s="21"/>
      <c r="B256" s="154"/>
      <c r="C256" s="155" t="s">
        <v>533</v>
      </c>
      <c r="D256" s="155" t="s">
        <v>126</v>
      </c>
      <c r="E256" s="156" t="s">
        <v>534</v>
      </c>
      <c r="F256" s="157" t="s">
        <v>535</v>
      </c>
      <c r="G256" s="158" t="s">
        <v>129</v>
      </c>
      <c r="H256" s="159" t="n">
        <v>4.035</v>
      </c>
      <c r="I256" s="160"/>
      <c r="J256" s="161" t="n">
        <f aca="false">ROUND(I256*H256,2)</f>
        <v>0</v>
      </c>
      <c r="K256" s="157" t="s">
        <v>130</v>
      </c>
      <c r="L256" s="22"/>
      <c r="M256" s="162"/>
      <c r="N256" s="163" t="s">
        <v>40</v>
      </c>
      <c r="O256" s="59"/>
      <c r="P256" s="164" t="n">
        <f aca="false">O256*H256</f>
        <v>0</v>
      </c>
      <c r="Q256" s="164" t="n">
        <v>0.00014</v>
      </c>
      <c r="R256" s="164" t="n">
        <f aca="false">Q256*H256</f>
        <v>0.0005649</v>
      </c>
      <c r="S256" s="164" t="n">
        <v>0</v>
      </c>
      <c r="T256" s="165" t="n">
        <f aca="false">S256*H256</f>
        <v>0</v>
      </c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R256" s="166" t="s">
        <v>157</v>
      </c>
      <c r="AT256" s="166" t="s">
        <v>126</v>
      </c>
      <c r="AU256" s="166" t="s">
        <v>132</v>
      </c>
      <c r="AY256" s="3" t="s">
        <v>123</v>
      </c>
      <c r="BE256" s="167" t="n">
        <f aca="false">IF(N256="základní",J256,0)</f>
        <v>0</v>
      </c>
      <c r="BF256" s="167" t="n">
        <f aca="false">IF(N256="snížená",J256,0)</f>
        <v>0</v>
      </c>
      <c r="BG256" s="167" t="n">
        <f aca="false">IF(N256="zákl. přenesená",J256,0)</f>
        <v>0</v>
      </c>
      <c r="BH256" s="167" t="n">
        <f aca="false">IF(N256="sníž. přenesená",J256,0)</f>
        <v>0</v>
      </c>
      <c r="BI256" s="167" t="n">
        <f aca="false">IF(N256="nulová",J256,0)</f>
        <v>0</v>
      </c>
      <c r="BJ256" s="3" t="s">
        <v>132</v>
      </c>
      <c r="BK256" s="167" t="n">
        <f aca="false">ROUND(I256*H256,2)</f>
        <v>0</v>
      </c>
      <c r="BL256" s="3" t="s">
        <v>157</v>
      </c>
      <c r="BM256" s="166" t="s">
        <v>536</v>
      </c>
    </row>
    <row r="257" s="26" customFormat="true" ht="24.15" hidden="false" customHeight="true" outlineLevel="0" collapsed="false">
      <c r="A257" s="21"/>
      <c r="B257" s="154"/>
      <c r="C257" s="155" t="s">
        <v>537</v>
      </c>
      <c r="D257" s="155" t="s">
        <v>126</v>
      </c>
      <c r="E257" s="156" t="s">
        <v>538</v>
      </c>
      <c r="F257" s="157" t="s">
        <v>539</v>
      </c>
      <c r="G257" s="158" t="s">
        <v>129</v>
      </c>
      <c r="H257" s="159" t="n">
        <v>4.035</v>
      </c>
      <c r="I257" s="160"/>
      <c r="J257" s="161" t="n">
        <f aca="false">ROUND(I257*H257,2)</f>
        <v>0</v>
      </c>
      <c r="K257" s="157" t="s">
        <v>130</v>
      </c>
      <c r="L257" s="22"/>
      <c r="M257" s="162"/>
      <c r="N257" s="163" t="s">
        <v>40</v>
      </c>
      <c r="O257" s="59"/>
      <c r="P257" s="164" t="n">
        <f aca="false">O257*H257</f>
        <v>0</v>
      </c>
      <c r="Q257" s="164" t="n">
        <v>0.00012</v>
      </c>
      <c r="R257" s="164" t="n">
        <f aca="false">Q257*H257</f>
        <v>0.0004842</v>
      </c>
      <c r="S257" s="164" t="n">
        <v>0</v>
      </c>
      <c r="T257" s="165" t="n">
        <f aca="false">S257*H257</f>
        <v>0</v>
      </c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R257" s="166" t="s">
        <v>157</v>
      </c>
      <c r="AT257" s="166" t="s">
        <v>126</v>
      </c>
      <c r="AU257" s="166" t="s">
        <v>132</v>
      </c>
      <c r="AY257" s="3" t="s">
        <v>123</v>
      </c>
      <c r="BE257" s="167" t="n">
        <f aca="false">IF(N257="základní",J257,0)</f>
        <v>0</v>
      </c>
      <c r="BF257" s="167" t="n">
        <f aca="false">IF(N257="snížená",J257,0)</f>
        <v>0</v>
      </c>
      <c r="BG257" s="167" t="n">
        <f aca="false">IF(N257="zákl. přenesená",J257,0)</f>
        <v>0</v>
      </c>
      <c r="BH257" s="167" t="n">
        <f aca="false">IF(N257="sníž. přenesená",J257,0)</f>
        <v>0</v>
      </c>
      <c r="BI257" s="167" t="n">
        <f aca="false">IF(N257="nulová",J257,0)</f>
        <v>0</v>
      </c>
      <c r="BJ257" s="3" t="s">
        <v>132</v>
      </c>
      <c r="BK257" s="167" t="n">
        <f aca="false">ROUND(I257*H257,2)</f>
        <v>0</v>
      </c>
      <c r="BL257" s="3" t="s">
        <v>157</v>
      </c>
      <c r="BM257" s="166" t="s">
        <v>540</v>
      </c>
    </row>
    <row r="258" s="26" customFormat="true" ht="24.15" hidden="false" customHeight="true" outlineLevel="0" collapsed="false">
      <c r="A258" s="21"/>
      <c r="B258" s="154"/>
      <c r="C258" s="155" t="s">
        <v>541</v>
      </c>
      <c r="D258" s="155" t="s">
        <v>126</v>
      </c>
      <c r="E258" s="156" t="s">
        <v>542</v>
      </c>
      <c r="F258" s="157" t="s">
        <v>543</v>
      </c>
      <c r="G258" s="158" t="s">
        <v>129</v>
      </c>
      <c r="H258" s="159" t="n">
        <v>4.035</v>
      </c>
      <c r="I258" s="160"/>
      <c r="J258" s="161" t="n">
        <f aca="false">ROUND(I258*H258,2)</f>
        <v>0</v>
      </c>
      <c r="K258" s="157" t="s">
        <v>130</v>
      </c>
      <c r="L258" s="22"/>
      <c r="M258" s="162"/>
      <c r="N258" s="163" t="s">
        <v>40</v>
      </c>
      <c r="O258" s="59"/>
      <c r="P258" s="164" t="n">
        <f aca="false">O258*H258</f>
        <v>0</v>
      </c>
      <c r="Q258" s="164" t="n">
        <v>0.00012</v>
      </c>
      <c r="R258" s="164" t="n">
        <f aca="false">Q258*H258</f>
        <v>0.0004842</v>
      </c>
      <c r="S258" s="164" t="n">
        <v>0</v>
      </c>
      <c r="T258" s="165" t="n">
        <f aca="false">S258*H258</f>
        <v>0</v>
      </c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R258" s="166" t="s">
        <v>157</v>
      </c>
      <c r="AT258" s="166" t="s">
        <v>126</v>
      </c>
      <c r="AU258" s="166" t="s">
        <v>132</v>
      </c>
      <c r="AY258" s="3" t="s">
        <v>123</v>
      </c>
      <c r="BE258" s="167" t="n">
        <f aca="false">IF(N258="základní",J258,0)</f>
        <v>0</v>
      </c>
      <c r="BF258" s="167" t="n">
        <f aca="false">IF(N258="snížená",J258,0)</f>
        <v>0</v>
      </c>
      <c r="BG258" s="167" t="n">
        <f aca="false">IF(N258="zákl. přenesená",J258,0)</f>
        <v>0</v>
      </c>
      <c r="BH258" s="167" t="n">
        <f aca="false">IF(N258="sníž. přenesená",J258,0)</f>
        <v>0</v>
      </c>
      <c r="BI258" s="167" t="n">
        <f aca="false">IF(N258="nulová",J258,0)</f>
        <v>0</v>
      </c>
      <c r="BJ258" s="3" t="s">
        <v>132</v>
      </c>
      <c r="BK258" s="167" t="n">
        <f aca="false">ROUND(I258*H258,2)</f>
        <v>0</v>
      </c>
      <c r="BL258" s="3" t="s">
        <v>157</v>
      </c>
      <c r="BM258" s="166" t="s">
        <v>544</v>
      </c>
    </row>
    <row r="259" s="26" customFormat="true" ht="16.5" hidden="false" customHeight="true" outlineLevel="0" collapsed="false">
      <c r="A259" s="21"/>
      <c r="B259" s="154"/>
      <c r="C259" s="155" t="s">
        <v>545</v>
      </c>
      <c r="D259" s="155" t="s">
        <v>126</v>
      </c>
      <c r="E259" s="156" t="s">
        <v>546</v>
      </c>
      <c r="F259" s="157" t="s">
        <v>547</v>
      </c>
      <c r="G259" s="158" t="s">
        <v>147</v>
      </c>
      <c r="H259" s="159" t="n">
        <v>1</v>
      </c>
      <c r="I259" s="160"/>
      <c r="J259" s="161" t="n">
        <f aca="false">ROUND(I259*H259,2)</f>
        <v>0</v>
      </c>
      <c r="K259" s="157"/>
      <c r="L259" s="22"/>
      <c r="M259" s="162"/>
      <c r="N259" s="163" t="s">
        <v>40</v>
      </c>
      <c r="O259" s="59"/>
      <c r="P259" s="164" t="n">
        <f aca="false">O259*H259</f>
        <v>0</v>
      </c>
      <c r="Q259" s="164" t="n">
        <v>0.00012</v>
      </c>
      <c r="R259" s="164" t="n">
        <f aca="false">Q259*H259</f>
        <v>0.00012</v>
      </c>
      <c r="S259" s="164" t="n">
        <v>0</v>
      </c>
      <c r="T259" s="165" t="n">
        <f aca="false">S259*H259</f>
        <v>0</v>
      </c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R259" s="166" t="s">
        <v>157</v>
      </c>
      <c r="AT259" s="166" t="s">
        <v>126</v>
      </c>
      <c r="AU259" s="166" t="s">
        <v>132</v>
      </c>
      <c r="AY259" s="3" t="s">
        <v>123</v>
      </c>
      <c r="BE259" s="167" t="n">
        <f aca="false">IF(N259="základní",J259,0)</f>
        <v>0</v>
      </c>
      <c r="BF259" s="167" t="n">
        <f aca="false">IF(N259="snížená",J259,0)</f>
        <v>0</v>
      </c>
      <c r="BG259" s="167" t="n">
        <f aca="false">IF(N259="zákl. přenesená",J259,0)</f>
        <v>0</v>
      </c>
      <c r="BH259" s="167" t="n">
        <f aca="false">IF(N259="sníž. přenesená",J259,0)</f>
        <v>0</v>
      </c>
      <c r="BI259" s="167" t="n">
        <f aca="false">IF(N259="nulová",J259,0)</f>
        <v>0</v>
      </c>
      <c r="BJ259" s="3" t="s">
        <v>132</v>
      </c>
      <c r="BK259" s="167" t="n">
        <f aca="false">ROUND(I259*H259,2)</f>
        <v>0</v>
      </c>
      <c r="BL259" s="3" t="s">
        <v>157</v>
      </c>
      <c r="BM259" s="166" t="s">
        <v>548</v>
      </c>
    </row>
    <row r="260" s="140" customFormat="true" ht="22.8" hidden="false" customHeight="true" outlineLevel="0" collapsed="false">
      <c r="B260" s="141"/>
      <c r="D260" s="142" t="s">
        <v>73</v>
      </c>
      <c r="E260" s="152" t="s">
        <v>549</v>
      </c>
      <c r="F260" s="152" t="s">
        <v>550</v>
      </c>
      <c r="I260" s="144"/>
      <c r="J260" s="153" t="n">
        <f aca="false">BK260</f>
        <v>0</v>
      </c>
      <c r="L260" s="141"/>
      <c r="M260" s="146"/>
      <c r="N260" s="147"/>
      <c r="O260" s="147"/>
      <c r="P260" s="148" t="n">
        <f aca="false">SUM(P261:P271)</f>
        <v>0</v>
      </c>
      <c r="Q260" s="147"/>
      <c r="R260" s="148" t="n">
        <f aca="false">SUM(R261:R271)</f>
        <v>0.25984502</v>
      </c>
      <c r="S260" s="147"/>
      <c r="T260" s="149" t="n">
        <f aca="false">SUM(T261:T271)</f>
        <v>0.05400138</v>
      </c>
      <c r="AR260" s="142" t="s">
        <v>132</v>
      </c>
      <c r="AT260" s="150" t="s">
        <v>73</v>
      </c>
      <c r="AU260" s="150" t="s">
        <v>79</v>
      </c>
      <c r="AY260" s="142" t="s">
        <v>123</v>
      </c>
      <c r="BK260" s="151" t="n">
        <f aca="false">SUM(BK261:BK271)</f>
        <v>0</v>
      </c>
    </row>
    <row r="261" s="26" customFormat="true" ht="16.5" hidden="false" customHeight="true" outlineLevel="0" collapsed="false">
      <c r="A261" s="21"/>
      <c r="B261" s="154"/>
      <c r="C261" s="155" t="s">
        <v>551</v>
      </c>
      <c r="D261" s="155" t="s">
        <v>126</v>
      </c>
      <c r="E261" s="156" t="s">
        <v>552</v>
      </c>
      <c r="F261" s="157" t="s">
        <v>553</v>
      </c>
      <c r="G261" s="158" t="s">
        <v>129</v>
      </c>
      <c r="H261" s="159" t="n">
        <v>174.198</v>
      </c>
      <c r="I261" s="160"/>
      <c r="J261" s="161" t="n">
        <f aca="false">ROUND(I261*H261,2)</f>
        <v>0</v>
      </c>
      <c r="K261" s="157" t="s">
        <v>130</v>
      </c>
      <c r="L261" s="22"/>
      <c r="M261" s="162"/>
      <c r="N261" s="163" t="s">
        <v>40</v>
      </c>
      <c r="O261" s="59"/>
      <c r="P261" s="164" t="n">
        <f aca="false">O261*H261</f>
        <v>0</v>
      </c>
      <c r="Q261" s="164" t="n">
        <v>0.001</v>
      </c>
      <c r="R261" s="164" t="n">
        <f aca="false">Q261*H261</f>
        <v>0.174198</v>
      </c>
      <c r="S261" s="164" t="n">
        <v>0.00031</v>
      </c>
      <c r="T261" s="165" t="n">
        <f aca="false">S261*H261</f>
        <v>0.05400138</v>
      </c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R261" s="166" t="s">
        <v>157</v>
      </c>
      <c r="AT261" s="166" t="s">
        <v>126</v>
      </c>
      <c r="AU261" s="166" t="s">
        <v>132</v>
      </c>
      <c r="AY261" s="3" t="s">
        <v>123</v>
      </c>
      <c r="BE261" s="167" t="n">
        <f aca="false">IF(N261="základní",J261,0)</f>
        <v>0</v>
      </c>
      <c r="BF261" s="167" t="n">
        <f aca="false">IF(N261="snížená",J261,0)</f>
        <v>0</v>
      </c>
      <c r="BG261" s="167" t="n">
        <f aca="false">IF(N261="zákl. přenesená",J261,0)</f>
        <v>0</v>
      </c>
      <c r="BH261" s="167" t="n">
        <f aca="false">IF(N261="sníž. přenesená",J261,0)</f>
        <v>0</v>
      </c>
      <c r="BI261" s="167" t="n">
        <f aca="false">IF(N261="nulová",J261,0)</f>
        <v>0</v>
      </c>
      <c r="BJ261" s="3" t="s">
        <v>132</v>
      </c>
      <c r="BK261" s="167" t="n">
        <f aca="false">ROUND(I261*H261,2)</f>
        <v>0</v>
      </c>
      <c r="BL261" s="3" t="s">
        <v>157</v>
      </c>
      <c r="BM261" s="166" t="s">
        <v>554</v>
      </c>
    </row>
    <row r="262" s="168" customFormat="true" ht="12.8" hidden="false" customHeight="false" outlineLevel="0" collapsed="false">
      <c r="B262" s="169"/>
      <c r="D262" s="170" t="s">
        <v>134</v>
      </c>
      <c r="E262" s="171"/>
      <c r="F262" s="172" t="s">
        <v>159</v>
      </c>
      <c r="H262" s="173" t="n">
        <v>46.05</v>
      </c>
      <c r="I262" s="174"/>
      <c r="L262" s="169"/>
      <c r="M262" s="175"/>
      <c r="N262" s="176"/>
      <c r="O262" s="176"/>
      <c r="P262" s="176"/>
      <c r="Q262" s="176"/>
      <c r="R262" s="176"/>
      <c r="S262" s="176"/>
      <c r="T262" s="177"/>
      <c r="AT262" s="171" t="s">
        <v>134</v>
      </c>
      <c r="AU262" s="171" t="s">
        <v>132</v>
      </c>
      <c r="AV262" s="168" t="s">
        <v>132</v>
      </c>
      <c r="AW262" s="168" t="s">
        <v>31</v>
      </c>
      <c r="AX262" s="168" t="s">
        <v>74</v>
      </c>
      <c r="AY262" s="171" t="s">
        <v>123</v>
      </c>
    </row>
    <row r="263" s="168" customFormat="true" ht="12.8" hidden="false" customHeight="false" outlineLevel="0" collapsed="false">
      <c r="B263" s="169"/>
      <c r="D263" s="170" t="s">
        <v>134</v>
      </c>
      <c r="E263" s="171"/>
      <c r="F263" s="172" t="s">
        <v>555</v>
      </c>
      <c r="H263" s="173" t="n">
        <v>21.84</v>
      </c>
      <c r="I263" s="174"/>
      <c r="L263" s="169"/>
      <c r="M263" s="175"/>
      <c r="N263" s="176"/>
      <c r="O263" s="176"/>
      <c r="P263" s="176"/>
      <c r="Q263" s="176"/>
      <c r="R263" s="176"/>
      <c r="S263" s="176"/>
      <c r="T263" s="177"/>
      <c r="AT263" s="171" t="s">
        <v>134</v>
      </c>
      <c r="AU263" s="171" t="s">
        <v>132</v>
      </c>
      <c r="AV263" s="168" t="s">
        <v>132</v>
      </c>
      <c r="AW263" s="168" t="s">
        <v>31</v>
      </c>
      <c r="AX263" s="168" t="s">
        <v>74</v>
      </c>
      <c r="AY263" s="171" t="s">
        <v>123</v>
      </c>
    </row>
    <row r="264" s="168" customFormat="true" ht="12.8" hidden="false" customHeight="false" outlineLevel="0" collapsed="false">
      <c r="B264" s="169"/>
      <c r="D264" s="170" t="s">
        <v>134</v>
      </c>
      <c r="E264" s="171"/>
      <c r="F264" s="172" t="s">
        <v>556</v>
      </c>
      <c r="H264" s="173" t="n">
        <v>10.16</v>
      </c>
      <c r="I264" s="174"/>
      <c r="L264" s="169"/>
      <c r="M264" s="175"/>
      <c r="N264" s="176"/>
      <c r="O264" s="176"/>
      <c r="P264" s="176"/>
      <c r="Q264" s="176"/>
      <c r="R264" s="176"/>
      <c r="S264" s="176"/>
      <c r="T264" s="177"/>
      <c r="AT264" s="171" t="s">
        <v>134</v>
      </c>
      <c r="AU264" s="171" t="s">
        <v>132</v>
      </c>
      <c r="AV264" s="168" t="s">
        <v>132</v>
      </c>
      <c r="AW264" s="168" t="s">
        <v>31</v>
      </c>
      <c r="AX264" s="168" t="s">
        <v>74</v>
      </c>
      <c r="AY264" s="171" t="s">
        <v>123</v>
      </c>
    </row>
    <row r="265" s="168" customFormat="true" ht="12.8" hidden="false" customHeight="false" outlineLevel="0" collapsed="false">
      <c r="B265" s="169"/>
      <c r="D265" s="170" t="s">
        <v>134</v>
      </c>
      <c r="E265" s="171"/>
      <c r="F265" s="172" t="s">
        <v>557</v>
      </c>
      <c r="H265" s="173" t="n">
        <v>59.228</v>
      </c>
      <c r="I265" s="174"/>
      <c r="L265" s="169"/>
      <c r="M265" s="175"/>
      <c r="N265" s="176"/>
      <c r="O265" s="176"/>
      <c r="P265" s="176"/>
      <c r="Q265" s="176"/>
      <c r="R265" s="176"/>
      <c r="S265" s="176"/>
      <c r="T265" s="177"/>
      <c r="AT265" s="171" t="s">
        <v>134</v>
      </c>
      <c r="AU265" s="171" t="s">
        <v>132</v>
      </c>
      <c r="AV265" s="168" t="s">
        <v>132</v>
      </c>
      <c r="AW265" s="168" t="s">
        <v>31</v>
      </c>
      <c r="AX265" s="168" t="s">
        <v>74</v>
      </c>
      <c r="AY265" s="171" t="s">
        <v>123</v>
      </c>
    </row>
    <row r="266" s="168" customFormat="true" ht="12.8" hidden="false" customHeight="false" outlineLevel="0" collapsed="false">
      <c r="B266" s="169"/>
      <c r="D266" s="170" t="s">
        <v>134</v>
      </c>
      <c r="E266" s="171"/>
      <c r="F266" s="172" t="s">
        <v>558</v>
      </c>
      <c r="H266" s="173" t="n">
        <v>36.92</v>
      </c>
      <c r="I266" s="174"/>
      <c r="L266" s="169"/>
      <c r="M266" s="175"/>
      <c r="N266" s="176"/>
      <c r="O266" s="176"/>
      <c r="P266" s="176"/>
      <c r="Q266" s="176"/>
      <c r="R266" s="176"/>
      <c r="S266" s="176"/>
      <c r="T266" s="177"/>
      <c r="AT266" s="171" t="s">
        <v>134</v>
      </c>
      <c r="AU266" s="171" t="s">
        <v>132</v>
      </c>
      <c r="AV266" s="168" t="s">
        <v>132</v>
      </c>
      <c r="AW266" s="168" t="s">
        <v>31</v>
      </c>
      <c r="AX266" s="168" t="s">
        <v>74</v>
      </c>
      <c r="AY266" s="171" t="s">
        <v>123</v>
      </c>
    </row>
    <row r="267" s="178" customFormat="true" ht="12.8" hidden="false" customHeight="false" outlineLevel="0" collapsed="false">
      <c r="B267" s="179"/>
      <c r="D267" s="170" t="s">
        <v>134</v>
      </c>
      <c r="E267" s="180"/>
      <c r="F267" s="181" t="s">
        <v>139</v>
      </c>
      <c r="H267" s="182" t="n">
        <v>174.198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134</v>
      </c>
      <c r="AU267" s="180" t="s">
        <v>132</v>
      </c>
      <c r="AV267" s="178" t="s">
        <v>131</v>
      </c>
      <c r="AW267" s="178" t="s">
        <v>31</v>
      </c>
      <c r="AX267" s="178" t="s">
        <v>79</v>
      </c>
      <c r="AY267" s="180" t="s">
        <v>123</v>
      </c>
    </row>
    <row r="268" s="26" customFormat="true" ht="24.15" hidden="false" customHeight="true" outlineLevel="0" collapsed="false">
      <c r="A268" s="21"/>
      <c r="B268" s="154"/>
      <c r="C268" s="155" t="s">
        <v>559</v>
      </c>
      <c r="D268" s="155" t="s">
        <v>126</v>
      </c>
      <c r="E268" s="156" t="s">
        <v>560</v>
      </c>
      <c r="F268" s="157" t="s">
        <v>561</v>
      </c>
      <c r="G268" s="158" t="s">
        <v>129</v>
      </c>
      <c r="H268" s="159" t="n">
        <v>174.198</v>
      </c>
      <c r="I268" s="160"/>
      <c r="J268" s="161" t="n">
        <f aca="false">ROUND(I268*H268,2)</f>
        <v>0</v>
      </c>
      <c r="K268" s="157" t="s">
        <v>130</v>
      </c>
      <c r="L268" s="22"/>
      <c r="M268" s="162"/>
      <c r="N268" s="163" t="s">
        <v>40</v>
      </c>
      <c r="O268" s="59"/>
      <c r="P268" s="164" t="n">
        <f aca="false">O268*H268</f>
        <v>0</v>
      </c>
      <c r="Q268" s="164" t="n">
        <v>0</v>
      </c>
      <c r="R268" s="164" t="n">
        <f aca="false">Q268*H268</f>
        <v>0</v>
      </c>
      <c r="S268" s="164" t="n">
        <v>0</v>
      </c>
      <c r="T268" s="165" t="n">
        <f aca="false">S268*H268</f>
        <v>0</v>
      </c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R268" s="166" t="s">
        <v>157</v>
      </c>
      <c r="AT268" s="166" t="s">
        <v>126</v>
      </c>
      <c r="AU268" s="166" t="s">
        <v>132</v>
      </c>
      <c r="AY268" s="3" t="s">
        <v>123</v>
      </c>
      <c r="BE268" s="167" t="n">
        <f aca="false">IF(N268="základní",J268,0)</f>
        <v>0</v>
      </c>
      <c r="BF268" s="167" t="n">
        <f aca="false">IF(N268="snížená",J268,0)</f>
        <v>0</v>
      </c>
      <c r="BG268" s="167" t="n">
        <f aca="false">IF(N268="zákl. přenesená",J268,0)</f>
        <v>0</v>
      </c>
      <c r="BH268" s="167" t="n">
        <f aca="false">IF(N268="sníž. přenesená",J268,0)</f>
        <v>0</v>
      </c>
      <c r="BI268" s="167" t="n">
        <f aca="false">IF(N268="nulová",J268,0)</f>
        <v>0</v>
      </c>
      <c r="BJ268" s="3" t="s">
        <v>132</v>
      </c>
      <c r="BK268" s="167" t="n">
        <f aca="false">ROUND(I268*H268,2)</f>
        <v>0</v>
      </c>
      <c r="BL268" s="3" t="s">
        <v>157</v>
      </c>
      <c r="BM268" s="166" t="s">
        <v>562</v>
      </c>
    </row>
    <row r="269" s="26" customFormat="true" ht="24.15" hidden="false" customHeight="true" outlineLevel="0" collapsed="false">
      <c r="A269" s="21"/>
      <c r="B269" s="154"/>
      <c r="C269" s="155" t="s">
        <v>563</v>
      </c>
      <c r="D269" s="155" t="s">
        <v>126</v>
      </c>
      <c r="E269" s="156" t="s">
        <v>564</v>
      </c>
      <c r="F269" s="157" t="s">
        <v>565</v>
      </c>
      <c r="G269" s="158" t="s">
        <v>129</v>
      </c>
      <c r="H269" s="159" t="n">
        <v>1</v>
      </c>
      <c r="I269" s="160"/>
      <c r="J269" s="161" t="n">
        <f aca="false">ROUND(I269*H269,2)</f>
        <v>0</v>
      </c>
      <c r="K269" s="157" t="s">
        <v>130</v>
      </c>
      <c r="L269" s="22"/>
      <c r="M269" s="162"/>
      <c r="N269" s="163" t="s">
        <v>40</v>
      </c>
      <c r="O269" s="59"/>
      <c r="P269" s="164" t="n">
        <f aca="false">O269*H269</f>
        <v>0</v>
      </c>
      <c r="Q269" s="164" t="n">
        <v>0.00029</v>
      </c>
      <c r="R269" s="164" t="n">
        <f aca="false">Q269*H269</f>
        <v>0.00029</v>
      </c>
      <c r="S269" s="164" t="n">
        <v>0</v>
      </c>
      <c r="T269" s="165" t="n">
        <f aca="false">S269*H269</f>
        <v>0</v>
      </c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R269" s="166" t="s">
        <v>157</v>
      </c>
      <c r="AT269" s="166" t="s">
        <v>126</v>
      </c>
      <c r="AU269" s="166" t="s">
        <v>132</v>
      </c>
      <c r="AY269" s="3" t="s">
        <v>123</v>
      </c>
      <c r="BE269" s="167" t="n">
        <f aca="false">IF(N269="základní",J269,0)</f>
        <v>0</v>
      </c>
      <c r="BF269" s="167" t="n">
        <f aca="false">IF(N269="snížená",J269,0)</f>
        <v>0</v>
      </c>
      <c r="BG269" s="167" t="n">
        <f aca="false">IF(N269="zákl. přenesená",J269,0)</f>
        <v>0</v>
      </c>
      <c r="BH269" s="167" t="n">
        <f aca="false">IF(N269="sníž. přenesená",J269,0)</f>
        <v>0</v>
      </c>
      <c r="BI269" s="167" t="n">
        <f aca="false">IF(N269="nulová",J269,0)</f>
        <v>0</v>
      </c>
      <c r="BJ269" s="3" t="s">
        <v>132</v>
      </c>
      <c r="BK269" s="167" t="n">
        <f aca="false">ROUND(I269*H269,2)</f>
        <v>0</v>
      </c>
      <c r="BL269" s="3" t="s">
        <v>157</v>
      </c>
      <c r="BM269" s="166" t="s">
        <v>566</v>
      </c>
    </row>
    <row r="270" s="26" customFormat="true" ht="24.15" hidden="false" customHeight="true" outlineLevel="0" collapsed="false">
      <c r="A270" s="21"/>
      <c r="B270" s="154"/>
      <c r="C270" s="155" t="s">
        <v>567</v>
      </c>
      <c r="D270" s="155" t="s">
        <v>126</v>
      </c>
      <c r="E270" s="156" t="s">
        <v>568</v>
      </c>
      <c r="F270" s="157" t="s">
        <v>569</v>
      </c>
      <c r="G270" s="158" t="s">
        <v>129</v>
      </c>
      <c r="H270" s="159" t="n">
        <v>174.198</v>
      </c>
      <c r="I270" s="160"/>
      <c r="J270" s="161" t="n">
        <f aca="false">ROUND(I270*H270,2)</f>
        <v>0</v>
      </c>
      <c r="K270" s="157" t="s">
        <v>130</v>
      </c>
      <c r="L270" s="22"/>
      <c r="M270" s="162"/>
      <c r="N270" s="163" t="s">
        <v>40</v>
      </c>
      <c r="O270" s="59"/>
      <c r="P270" s="164" t="n">
        <f aca="false">O270*H270</f>
        <v>0</v>
      </c>
      <c r="Q270" s="164" t="n">
        <v>0.0002</v>
      </c>
      <c r="R270" s="164" t="n">
        <f aca="false">Q270*H270</f>
        <v>0.0348396</v>
      </c>
      <c r="S270" s="164" t="n">
        <v>0</v>
      </c>
      <c r="T270" s="165" t="n">
        <f aca="false">S270*H270</f>
        <v>0</v>
      </c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R270" s="166" t="s">
        <v>157</v>
      </c>
      <c r="AT270" s="166" t="s">
        <v>126</v>
      </c>
      <c r="AU270" s="166" t="s">
        <v>132</v>
      </c>
      <c r="AY270" s="3" t="s">
        <v>123</v>
      </c>
      <c r="BE270" s="167" t="n">
        <f aca="false">IF(N270="základní",J270,0)</f>
        <v>0</v>
      </c>
      <c r="BF270" s="167" t="n">
        <f aca="false">IF(N270="snížená",J270,0)</f>
        <v>0</v>
      </c>
      <c r="BG270" s="167" t="n">
        <f aca="false">IF(N270="zákl. přenesená",J270,0)</f>
        <v>0</v>
      </c>
      <c r="BH270" s="167" t="n">
        <f aca="false">IF(N270="sníž. přenesená",J270,0)</f>
        <v>0</v>
      </c>
      <c r="BI270" s="167" t="n">
        <f aca="false">IF(N270="nulová",J270,0)</f>
        <v>0</v>
      </c>
      <c r="BJ270" s="3" t="s">
        <v>132</v>
      </c>
      <c r="BK270" s="167" t="n">
        <f aca="false">ROUND(I270*H270,2)</f>
        <v>0</v>
      </c>
      <c r="BL270" s="3" t="s">
        <v>157</v>
      </c>
      <c r="BM270" s="166" t="s">
        <v>570</v>
      </c>
    </row>
    <row r="271" s="26" customFormat="true" ht="24.15" hidden="false" customHeight="true" outlineLevel="0" collapsed="false">
      <c r="A271" s="21"/>
      <c r="B271" s="154"/>
      <c r="C271" s="155" t="s">
        <v>571</v>
      </c>
      <c r="D271" s="155" t="s">
        <v>126</v>
      </c>
      <c r="E271" s="156" t="s">
        <v>572</v>
      </c>
      <c r="F271" s="157" t="s">
        <v>573</v>
      </c>
      <c r="G271" s="158" t="s">
        <v>129</v>
      </c>
      <c r="H271" s="159" t="n">
        <v>174.198</v>
      </c>
      <c r="I271" s="160"/>
      <c r="J271" s="161" t="n">
        <f aca="false">ROUND(I271*H271,2)</f>
        <v>0</v>
      </c>
      <c r="K271" s="157" t="s">
        <v>130</v>
      </c>
      <c r="L271" s="22"/>
      <c r="M271" s="162"/>
      <c r="N271" s="163" t="s">
        <v>40</v>
      </c>
      <c r="O271" s="59"/>
      <c r="P271" s="164" t="n">
        <f aca="false">O271*H271</f>
        <v>0</v>
      </c>
      <c r="Q271" s="164" t="n">
        <v>0.00029</v>
      </c>
      <c r="R271" s="164" t="n">
        <f aca="false">Q271*H271</f>
        <v>0.05051742</v>
      </c>
      <c r="S271" s="164" t="n">
        <v>0</v>
      </c>
      <c r="T271" s="165" t="n">
        <f aca="false">S271*H271</f>
        <v>0</v>
      </c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R271" s="166" t="s">
        <v>157</v>
      </c>
      <c r="AT271" s="166" t="s">
        <v>126</v>
      </c>
      <c r="AU271" s="166" t="s">
        <v>132</v>
      </c>
      <c r="AY271" s="3" t="s">
        <v>123</v>
      </c>
      <c r="BE271" s="167" t="n">
        <f aca="false">IF(N271="základní",J271,0)</f>
        <v>0</v>
      </c>
      <c r="BF271" s="167" t="n">
        <f aca="false">IF(N271="snížená",J271,0)</f>
        <v>0</v>
      </c>
      <c r="BG271" s="167" t="n">
        <f aca="false">IF(N271="zákl. přenesená",J271,0)</f>
        <v>0</v>
      </c>
      <c r="BH271" s="167" t="n">
        <f aca="false">IF(N271="sníž. přenesená",J271,0)</f>
        <v>0</v>
      </c>
      <c r="BI271" s="167" t="n">
        <f aca="false">IF(N271="nulová",J271,0)</f>
        <v>0</v>
      </c>
      <c r="BJ271" s="3" t="s">
        <v>132</v>
      </c>
      <c r="BK271" s="167" t="n">
        <f aca="false">ROUND(I271*H271,2)</f>
        <v>0</v>
      </c>
      <c r="BL271" s="3" t="s">
        <v>157</v>
      </c>
      <c r="BM271" s="166" t="s">
        <v>574</v>
      </c>
    </row>
    <row r="272" s="140" customFormat="true" ht="25.9" hidden="false" customHeight="true" outlineLevel="0" collapsed="false">
      <c r="B272" s="141"/>
      <c r="D272" s="142" t="s">
        <v>73</v>
      </c>
      <c r="E272" s="143" t="s">
        <v>575</v>
      </c>
      <c r="F272" s="143" t="s">
        <v>576</v>
      </c>
      <c r="I272" s="144"/>
      <c r="J272" s="145" t="n">
        <f aca="false">BK272</f>
        <v>0</v>
      </c>
      <c r="L272" s="141"/>
      <c r="M272" s="146"/>
      <c r="N272" s="147"/>
      <c r="O272" s="147"/>
      <c r="P272" s="148" t="n">
        <f aca="false">SUM(P273:P274)</f>
        <v>0</v>
      </c>
      <c r="Q272" s="147"/>
      <c r="R272" s="148" t="n">
        <f aca="false">SUM(R273:R274)</f>
        <v>0</v>
      </c>
      <c r="S272" s="147"/>
      <c r="T272" s="149" t="n">
        <f aca="false">SUM(T273:T274)</f>
        <v>0</v>
      </c>
      <c r="AR272" s="142" t="s">
        <v>131</v>
      </c>
      <c r="AT272" s="150" t="s">
        <v>73</v>
      </c>
      <c r="AU272" s="150" t="s">
        <v>74</v>
      </c>
      <c r="AY272" s="142" t="s">
        <v>123</v>
      </c>
      <c r="BK272" s="151" t="n">
        <f aca="false">SUM(BK273:BK274)</f>
        <v>0</v>
      </c>
    </row>
    <row r="273" s="26" customFormat="true" ht="16.5" hidden="false" customHeight="true" outlineLevel="0" collapsed="false">
      <c r="A273" s="21"/>
      <c r="B273" s="154"/>
      <c r="C273" s="155" t="s">
        <v>577</v>
      </c>
      <c r="D273" s="155" t="s">
        <v>126</v>
      </c>
      <c r="E273" s="156" t="s">
        <v>578</v>
      </c>
      <c r="F273" s="157" t="s">
        <v>579</v>
      </c>
      <c r="G273" s="158" t="s">
        <v>171</v>
      </c>
      <c r="H273" s="159" t="n">
        <v>3</v>
      </c>
      <c r="I273" s="160"/>
      <c r="J273" s="161" t="n">
        <f aca="false">ROUND(I273*H273,2)</f>
        <v>0</v>
      </c>
      <c r="K273" s="157" t="s">
        <v>130</v>
      </c>
      <c r="L273" s="22"/>
      <c r="M273" s="162"/>
      <c r="N273" s="163" t="s">
        <v>40</v>
      </c>
      <c r="O273" s="59"/>
      <c r="P273" s="164" t="n">
        <f aca="false">O273*H273</f>
        <v>0</v>
      </c>
      <c r="Q273" s="164" t="n">
        <v>0</v>
      </c>
      <c r="R273" s="164" t="n">
        <f aca="false">Q273*H273</f>
        <v>0</v>
      </c>
      <c r="S273" s="164" t="n">
        <v>0</v>
      </c>
      <c r="T273" s="165" t="n">
        <f aca="false">S273*H273</f>
        <v>0</v>
      </c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R273" s="166" t="s">
        <v>580</v>
      </c>
      <c r="AT273" s="166" t="s">
        <v>126</v>
      </c>
      <c r="AU273" s="166" t="s">
        <v>79</v>
      </c>
      <c r="AY273" s="3" t="s">
        <v>123</v>
      </c>
      <c r="BE273" s="167" t="n">
        <f aca="false">IF(N273="základní",J273,0)</f>
        <v>0</v>
      </c>
      <c r="BF273" s="167" t="n">
        <f aca="false">IF(N273="snížená",J273,0)</f>
        <v>0</v>
      </c>
      <c r="BG273" s="167" t="n">
        <f aca="false">IF(N273="zákl. přenesená",J273,0)</f>
        <v>0</v>
      </c>
      <c r="BH273" s="167" t="n">
        <f aca="false">IF(N273="sníž. přenesená",J273,0)</f>
        <v>0</v>
      </c>
      <c r="BI273" s="167" t="n">
        <f aca="false">IF(N273="nulová",J273,0)</f>
        <v>0</v>
      </c>
      <c r="BJ273" s="3" t="s">
        <v>132</v>
      </c>
      <c r="BK273" s="167" t="n">
        <f aca="false">ROUND(I273*H273,2)</f>
        <v>0</v>
      </c>
      <c r="BL273" s="3" t="s">
        <v>580</v>
      </c>
      <c r="BM273" s="166" t="s">
        <v>581</v>
      </c>
    </row>
    <row r="274" s="26" customFormat="true" ht="16.5" hidden="false" customHeight="true" outlineLevel="0" collapsed="false">
      <c r="A274" s="21"/>
      <c r="B274" s="154"/>
      <c r="C274" s="155" t="s">
        <v>582</v>
      </c>
      <c r="D274" s="155" t="s">
        <v>126</v>
      </c>
      <c r="E274" s="156" t="s">
        <v>583</v>
      </c>
      <c r="F274" s="157" t="s">
        <v>584</v>
      </c>
      <c r="G274" s="158" t="s">
        <v>171</v>
      </c>
      <c r="H274" s="159" t="n">
        <v>4</v>
      </c>
      <c r="I274" s="160"/>
      <c r="J274" s="161" t="n">
        <f aca="false">ROUND(I274*H274,2)</f>
        <v>0</v>
      </c>
      <c r="K274" s="157" t="s">
        <v>130</v>
      </c>
      <c r="L274" s="22"/>
      <c r="M274" s="162"/>
      <c r="N274" s="163" t="s">
        <v>40</v>
      </c>
      <c r="O274" s="59"/>
      <c r="P274" s="164" t="n">
        <f aca="false">O274*H274</f>
        <v>0</v>
      </c>
      <c r="Q274" s="164" t="n">
        <v>0</v>
      </c>
      <c r="R274" s="164" t="n">
        <f aca="false">Q274*H274</f>
        <v>0</v>
      </c>
      <c r="S274" s="164" t="n">
        <v>0</v>
      </c>
      <c r="T274" s="165" t="n">
        <f aca="false">S274*H274</f>
        <v>0</v>
      </c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R274" s="166" t="s">
        <v>580</v>
      </c>
      <c r="AT274" s="166" t="s">
        <v>126</v>
      </c>
      <c r="AU274" s="166" t="s">
        <v>79</v>
      </c>
      <c r="AY274" s="3" t="s">
        <v>123</v>
      </c>
      <c r="BE274" s="167" t="n">
        <f aca="false">IF(N274="základní",J274,0)</f>
        <v>0</v>
      </c>
      <c r="BF274" s="167" t="n">
        <f aca="false">IF(N274="snížená",J274,0)</f>
        <v>0</v>
      </c>
      <c r="BG274" s="167" t="n">
        <f aca="false">IF(N274="zákl. přenesená",J274,0)</f>
        <v>0</v>
      </c>
      <c r="BH274" s="167" t="n">
        <f aca="false">IF(N274="sníž. přenesená",J274,0)</f>
        <v>0</v>
      </c>
      <c r="BI274" s="167" t="n">
        <f aca="false">IF(N274="nulová",J274,0)</f>
        <v>0</v>
      </c>
      <c r="BJ274" s="3" t="s">
        <v>132</v>
      </c>
      <c r="BK274" s="167" t="n">
        <f aca="false">ROUND(I274*H274,2)</f>
        <v>0</v>
      </c>
      <c r="BL274" s="3" t="s">
        <v>580</v>
      </c>
      <c r="BM274" s="166" t="s">
        <v>585</v>
      </c>
    </row>
    <row r="275" s="140" customFormat="true" ht="25.9" hidden="false" customHeight="true" outlineLevel="0" collapsed="false">
      <c r="B275" s="141"/>
      <c r="D275" s="142" t="s">
        <v>73</v>
      </c>
      <c r="E275" s="143" t="s">
        <v>586</v>
      </c>
      <c r="F275" s="143" t="s">
        <v>587</v>
      </c>
      <c r="I275" s="144"/>
      <c r="J275" s="145" t="n">
        <f aca="false">BK275</f>
        <v>0</v>
      </c>
      <c r="L275" s="141"/>
      <c r="M275" s="146"/>
      <c r="N275" s="147"/>
      <c r="O275" s="147"/>
      <c r="P275" s="148" t="n">
        <f aca="false">P276+P278</f>
        <v>0</v>
      </c>
      <c r="Q275" s="147"/>
      <c r="R275" s="148" t="n">
        <f aca="false">R276+R278</f>
        <v>0</v>
      </c>
      <c r="S275" s="147"/>
      <c r="T275" s="149" t="n">
        <f aca="false">T276+T278</f>
        <v>0</v>
      </c>
      <c r="AR275" s="142" t="s">
        <v>154</v>
      </c>
      <c r="AT275" s="150" t="s">
        <v>73</v>
      </c>
      <c r="AU275" s="150" t="s">
        <v>74</v>
      </c>
      <c r="AY275" s="142" t="s">
        <v>123</v>
      </c>
      <c r="BK275" s="151" t="n">
        <f aca="false">BK276+BK278</f>
        <v>0</v>
      </c>
    </row>
    <row r="276" s="140" customFormat="true" ht="22.8" hidden="false" customHeight="true" outlineLevel="0" collapsed="false">
      <c r="B276" s="141"/>
      <c r="D276" s="142" t="s">
        <v>73</v>
      </c>
      <c r="E276" s="152" t="s">
        <v>588</v>
      </c>
      <c r="F276" s="152" t="s">
        <v>589</v>
      </c>
      <c r="I276" s="144"/>
      <c r="J276" s="153" t="n">
        <f aca="false">BK276</f>
        <v>0</v>
      </c>
      <c r="L276" s="141"/>
      <c r="M276" s="146"/>
      <c r="N276" s="147"/>
      <c r="O276" s="147"/>
      <c r="P276" s="148" t="n">
        <f aca="false">P277</f>
        <v>0</v>
      </c>
      <c r="Q276" s="147"/>
      <c r="R276" s="148" t="n">
        <f aca="false">R277</f>
        <v>0</v>
      </c>
      <c r="S276" s="147"/>
      <c r="T276" s="149" t="n">
        <f aca="false">T277</f>
        <v>0</v>
      </c>
      <c r="AR276" s="142" t="s">
        <v>154</v>
      </c>
      <c r="AT276" s="150" t="s">
        <v>73</v>
      </c>
      <c r="AU276" s="150" t="s">
        <v>79</v>
      </c>
      <c r="AY276" s="142" t="s">
        <v>123</v>
      </c>
      <c r="BK276" s="151" t="n">
        <f aca="false">BK277</f>
        <v>0</v>
      </c>
    </row>
    <row r="277" s="26" customFormat="true" ht="16.5" hidden="false" customHeight="true" outlineLevel="0" collapsed="false">
      <c r="A277" s="21"/>
      <c r="B277" s="154"/>
      <c r="C277" s="155" t="s">
        <v>590</v>
      </c>
      <c r="D277" s="155" t="s">
        <v>126</v>
      </c>
      <c r="E277" s="156" t="s">
        <v>591</v>
      </c>
      <c r="F277" s="157" t="s">
        <v>592</v>
      </c>
      <c r="G277" s="158" t="s">
        <v>147</v>
      </c>
      <c r="H277" s="159" t="n">
        <v>1</v>
      </c>
      <c r="I277" s="160"/>
      <c r="J277" s="161" t="n">
        <f aca="false">ROUND(I277*H277,2)</f>
        <v>0</v>
      </c>
      <c r="K277" s="157" t="s">
        <v>130</v>
      </c>
      <c r="L277" s="22"/>
      <c r="M277" s="162"/>
      <c r="N277" s="163" t="s">
        <v>40</v>
      </c>
      <c r="O277" s="59"/>
      <c r="P277" s="164" t="n">
        <f aca="false">O277*H277</f>
        <v>0</v>
      </c>
      <c r="Q277" s="164" t="n">
        <v>0</v>
      </c>
      <c r="R277" s="164" t="n">
        <f aca="false">Q277*H277</f>
        <v>0</v>
      </c>
      <c r="S277" s="164" t="n">
        <v>0</v>
      </c>
      <c r="T277" s="165" t="n">
        <f aca="false">S277*H277</f>
        <v>0</v>
      </c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R277" s="166" t="s">
        <v>593</v>
      </c>
      <c r="AT277" s="166" t="s">
        <v>126</v>
      </c>
      <c r="AU277" s="166" t="s">
        <v>132</v>
      </c>
      <c r="AY277" s="3" t="s">
        <v>123</v>
      </c>
      <c r="BE277" s="167" t="n">
        <f aca="false">IF(N277="základní",J277,0)</f>
        <v>0</v>
      </c>
      <c r="BF277" s="167" t="n">
        <f aca="false">IF(N277="snížená",J277,0)</f>
        <v>0</v>
      </c>
      <c r="BG277" s="167" t="n">
        <f aca="false">IF(N277="zákl. přenesená",J277,0)</f>
        <v>0</v>
      </c>
      <c r="BH277" s="167" t="n">
        <f aca="false">IF(N277="sníž. přenesená",J277,0)</f>
        <v>0</v>
      </c>
      <c r="BI277" s="167" t="n">
        <f aca="false">IF(N277="nulová",J277,0)</f>
        <v>0</v>
      </c>
      <c r="BJ277" s="3" t="s">
        <v>132</v>
      </c>
      <c r="BK277" s="167" t="n">
        <f aca="false">ROUND(I277*H277,2)</f>
        <v>0</v>
      </c>
      <c r="BL277" s="3" t="s">
        <v>593</v>
      </c>
      <c r="BM277" s="166" t="s">
        <v>594</v>
      </c>
    </row>
    <row r="278" s="140" customFormat="true" ht="22.8" hidden="false" customHeight="true" outlineLevel="0" collapsed="false">
      <c r="B278" s="141"/>
      <c r="D278" s="142" t="s">
        <v>73</v>
      </c>
      <c r="E278" s="152" t="s">
        <v>595</v>
      </c>
      <c r="F278" s="152" t="s">
        <v>596</v>
      </c>
      <c r="I278" s="144"/>
      <c r="J278" s="153" t="n">
        <f aca="false">BK278</f>
        <v>0</v>
      </c>
      <c r="L278" s="141"/>
      <c r="M278" s="146"/>
      <c r="N278" s="147"/>
      <c r="O278" s="147"/>
      <c r="P278" s="148" t="n">
        <f aca="false">P279</f>
        <v>0</v>
      </c>
      <c r="Q278" s="147"/>
      <c r="R278" s="148" t="n">
        <f aca="false">R279</f>
        <v>0</v>
      </c>
      <c r="S278" s="147"/>
      <c r="T278" s="149" t="n">
        <f aca="false">T279</f>
        <v>0</v>
      </c>
      <c r="AR278" s="142" t="s">
        <v>154</v>
      </c>
      <c r="AT278" s="150" t="s">
        <v>73</v>
      </c>
      <c r="AU278" s="150" t="s">
        <v>79</v>
      </c>
      <c r="AY278" s="142" t="s">
        <v>123</v>
      </c>
      <c r="BK278" s="151" t="n">
        <f aca="false">BK279</f>
        <v>0</v>
      </c>
    </row>
    <row r="279" s="26" customFormat="true" ht="16.5" hidden="false" customHeight="true" outlineLevel="0" collapsed="false">
      <c r="A279" s="21"/>
      <c r="B279" s="154"/>
      <c r="C279" s="155" t="s">
        <v>597</v>
      </c>
      <c r="D279" s="155" t="s">
        <v>126</v>
      </c>
      <c r="E279" s="156" t="s">
        <v>598</v>
      </c>
      <c r="F279" s="157" t="s">
        <v>599</v>
      </c>
      <c r="G279" s="158" t="s">
        <v>147</v>
      </c>
      <c r="H279" s="159" t="n">
        <v>1</v>
      </c>
      <c r="I279" s="160"/>
      <c r="J279" s="161" t="n">
        <f aca="false">ROUND(I279*H279,2)</f>
        <v>0</v>
      </c>
      <c r="K279" s="157" t="s">
        <v>130</v>
      </c>
      <c r="L279" s="22"/>
      <c r="M279" s="198"/>
      <c r="N279" s="199" t="s">
        <v>40</v>
      </c>
      <c r="O279" s="200"/>
      <c r="P279" s="201" t="n">
        <f aca="false">O279*H279</f>
        <v>0</v>
      </c>
      <c r="Q279" s="201" t="n">
        <v>0</v>
      </c>
      <c r="R279" s="201" t="n">
        <f aca="false">Q279*H279</f>
        <v>0</v>
      </c>
      <c r="S279" s="201" t="n">
        <v>0</v>
      </c>
      <c r="T279" s="202" t="n">
        <f aca="false">S279*H279</f>
        <v>0</v>
      </c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R279" s="166" t="s">
        <v>593</v>
      </c>
      <c r="AT279" s="166" t="s">
        <v>126</v>
      </c>
      <c r="AU279" s="166" t="s">
        <v>132</v>
      </c>
      <c r="AY279" s="3" t="s">
        <v>123</v>
      </c>
      <c r="BE279" s="167" t="n">
        <f aca="false">IF(N279="základní",J279,0)</f>
        <v>0</v>
      </c>
      <c r="BF279" s="167" t="n">
        <f aca="false">IF(N279="snížená",J279,0)</f>
        <v>0</v>
      </c>
      <c r="BG279" s="167" t="n">
        <f aca="false">IF(N279="zákl. přenesená",J279,0)</f>
        <v>0</v>
      </c>
      <c r="BH279" s="167" t="n">
        <f aca="false">IF(N279="sníž. přenesená",J279,0)</f>
        <v>0</v>
      </c>
      <c r="BI279" s="167" t="n">
        <f aca="false">IF(N279="nulová",J279,0)</f>
        <v>0</v>
      </c>
      <c r="BJ279" s="3" t="s">
        <v>132</v>
      </c>
      <c r="BK279" s="167" t="n">
        <f aca="false">ROUND(I279*H279,2)</f>
        <v>0</v>
      </c>
      <c r="BL279" s="3" t="s">
        <v>593</v>
      </c>
      <c r="BM279" s="166" t="s">
        <v>600</v>
      </c>
    </row>
    <row r="280" s="26" customFormat="true" ht="6.95" hidden="false" customHeight="true" outlineLevel="0" collapsed="false">
      <c r="A280" s="21"/>
      <c r="B280" s="43"/>
      <c r="C280" s="44"/>
      <c r="D280" s="44"/>
      <c r="E280" s="44"/>
      <c r="F280" s="44"/>
      <c r="G280" s="44"/>
      <c r="H280" s="44"/>
      <c r="I280" s="44"/>
      <c r="J280" s="44"/>
      <c r="K280" s="44"/>
      <c r="L280" s="22"/>
      <c r="M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</row>
  </sheetData>
  <autoFilter ref="C132:K279"/>
  <mergeCells count="6">
    <mergeCell ref="L2:V2"/>
    <mergeCell ref="E7:H7"/>
    <mergeCell ref="E16:H16"/>
    <mergeCell ref="E25:H25"/>
    <mergeCell ref="E85:H85"/>
    <mergeCell ref="E125:H125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LibreOffice/24.8.2.1$Windows_X86_64 LibreOffice_project/0f794b6e29741098670a3b95d60478a65d05ef13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2024-11-12T12:51:59Z</dcterms:created>
  <dc:creator>DESKTOP-VKVVR07\Eva</dc:creator>
  <dc:description/>
  <dc:language>cs-CZ</dc:language>
  <cp:lastModifiedBy/>
  <cp:lastPrinted>2024-11-12T13:54:21Z</cp:lastPrinted>
  <dcterms:modified xsi:type="dcterms:W3CDTF">2024-11-12T13:54:32Z</dcterms:modified>
  <cp:revision>1</cp:revision>
  <dc:subject/>
  <dc:title/>
</cp:coreProperties>
</file>